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21" windowWidth="19200" windowHeight="11325" activeTab="0"/>
  </bookViews>
  <sheets>
    <sheet name="Hoja1" sheetId="1" r:id="rId1"/>
    <sheet name="Hoja2" sheetId="2" r:id="rId2"/>
    <sheet name="Hoja3" sheetId="3" r:id="rId3"/>
    <sheet name="Hoja4" sheetId="4" r:id="rId4"/>
  </sheets>
  <definedNames>
    <definedName name="Z_001358B9_2918_4B13_968D_0537FFE78289_.wvu.FilterData" localSheetId="0" hidden="1">'Hoja1'!$A$6:$V$42</definedName>
    <definedName name="Z_02631DCD_2FBE_45C3_B9C8_E4E6C75B79FF_.wvu.FilterData" localSheetId="0" hidden="1">'Hoja1'!$A$6:$V$42</definedName>
    <definedName name="Z_07C76F54_ABFB_4E10_9B5F_35D3A35359ED_.wvu.FilterData" localSheetId="0" hidden="1">'Hoja1'!$A$6:$V$42</definedName>
    <definedName name="Z_0D31F655_5733_48AE_BE57_1767ABBE4C2A_.wvu.FilterData" localSheetId="0" hidden="1">'Hoja1'!$A$6:$V$42</definedName>
    <definedName name="Z_11A45860_46FE_474C_A002_6DEDD317338C_.wvu.FilterData" localSheetId="0" hidden="1">'Hoja1'!$A$6:$V$42</definedName>
    <definedName name="Z_124D8739_140E_43A6_A196_196C1040A645_.wvu.FilterData" localSheetId="0" hidden="1">'Hoja1'!$A$6:$V$42</definedName>
    <definedName name="Z_13725349_A8C5_4DDC_B1FF_8AB741DD1F45_.wvu.FilterData" localSheetId="0" hidden="1">'Hoja1'!$A$6:$V$42</definedName>
    <definedName name="Z_20EDDE69_BD8D_4F4D_ABAD_A7135ABECD3D_.wvu.FilterData" localSheetId="0" hidden="1">'Hoja1'!$A$6:$V$42</definedName>
    <definedName name="Z_210856A3_9B79_4A1D_84D8_B66CA2C99A5C_.wvu.FilterData" localSheetId="0" hidden="1">'Hoja1'!$A$6:$V$42</definedName>
    <definedName name="Z_24B67CE1_0682_43DF_BB56_CC863B301C13_.wvu.FilterData" localSheetId="0" hidden="1">'Hoja1'!$A$6:$V$42</definedName>
    <definedName name="Z_29F476CF_6413_4DCA_A298_829BC5E280C2_.wvu.FilterData" localSheetId="0" hidden="1">'Hoja1'!$A$6:$V$42</definedName>
    <definedName name="Z_2D809659_7630_491B_AFFF_2C1DBC4A78D8_.wvu.FilterData" localSheetId="0" hidden="1">'Hoja1'!$A$6:$V$42</definedName>
    <definedName name="Z_2FF26ADE_C482_42FB_B1B1_D87A743A30C5_.wvu.FilterData" localSheetId="0" hidden="1">'Hoja1'!$A$6:$V$42</definedName>
    <definedName name="Z_31A8B823_FD1B_433C_861F_20D043304B1A_.wvu.FilterData" localSheetId="0" hidden="1">'Hoja1'!$A$6:$V$42</definedName>
    <definedName name="Z_31D8BE22_4F30_4C77_999F_94536DF277F5_.wvu.FilterData" localSheetId="0" hidden="1">'Hoja1'!$A$6:$V$42</definedName>
    <definedName name="Z_358C0C46_878C_43C1_929B_D1A65A229698_.wvu.FilterData" localSheetId="0" hidden="1">'Hoja1'!$A$6:$Z$42</definedName>
    <definedName name="Z_3C11BC83_139A_4458_A9EF_D7623D96C67A_.wvu.FilterData" localSheetId="0" hidden="1">'Hoja1'!$A$6:$V$42</definedName>
    <definedName name="Z_3CA84B38_6CAA_4417_AA5E_5B5857E00E78_.wvu.FilterData" localSheetId="0" hidden="1">'Hoja1'!$A$6:$V$42</definedName>
    <definedName name="Z_3CAAF006_D795_47AF_B6AE_E89B7EC8A2F9_.wvu.FilterData" localSheetId="0" hidden="1">'Hoja1'!$A$6:$V$42</definedName>
    <definedName name="Z_4033D138_F02E_4E5E_97C0_11475E1293CB_.wvu.FilterData" localSheetId="0" hidden="1">'Hoja1'!$A$6:$V$42</definedName>
    <definedName name="Z_41916DDB_80A5_4B0F_B0EC_33FCACC135E6_.wvu.FilterData" localSheetId="0" hidden="1">'Hoja1'!$A$6:$V$42</definedName>
    <definedName name="Z_49509633_582F_4F71_9DCF_239ECA54FE05_.wvu.FilterData" localSheetId="0" hidden="1">'Hoja1'!$A$6:$V$42</definedName>
    <definedName name="Z_4AB7EBE9_5153_421C_9BE7_BA04F397BB75_.wvu.FilterData" localSheetId="0" hidden="1">'Hoja1'!$A$6:$V$42</definedName>
    <definedName name="Z_5493A6E0_1D32_4504_8DAB_36DC08159FFD_.wvu.FilterData" localSheetId="0" hidden="1">'Hoja1'!$A$6:$V$42</definedName>
    <definedName name="Z_57AB817A_0636_4892_8568_75BBE91A992B_.wvu.FilterData" localSheetId="0" hidden="1">'Hoja1'!$A$6:$V$42</definedName>
    <definedName name="Z_5CA35235_0C41_47C1_972E_4D263FC1FAB5_.wvu.FilterData" localSheetId="0" hidden="1">'Hoja1'!$A$6:$V$42</definedName>
    <definedName name="Z_67A086B3_9616_4573_AEEB_64D2E0870C4C_.wvu.FilterData" localSheetId="0" hidden="1">'Hoja1'!$A$6:$V$42</definedName>
    <definedName name="Z_688D25CD_98A9_47AE_B353_1B3956D95486_.wvu.FilterData" localSheetId="0" hidden="1">'Hoja1'!$A$6:$V$42</definedName>
    <definedName name="Z_7165841C_8D13_4236_82C9_FEDA3871F571_.wvu.FilterData" localSheetId="0" hidden="1">'Hoja1'!$A$6:$V$42</definedName>
    <definedName name="Z_7ACEC2DD_332B_400B_8903_0EA32A8A097C_.wvu.FilterData" localSheetId="0" hidden="1">'Hoja1'!$A$6:$V$42</definedName>
    <definedName name="Z_7C68E384_21BF_4863_BCB0_A14B212BE09B_.wvu.FilterData" localSheetId="0" hidden="1">'Hoja1'!$A$6:$V$42</definedName>
    <definedName name="Z_7F9FE5E2_4887_4B54_995A_F31A8FA0C7B8_.wvu.FilterData" localSheetId="0" hidden="1">'Hoja1'!$A$6:$V$42</definedName>
    <definedName name="Z_815607D4_EF82_4438_8BFC_3A3317071FA0_.wvu.FilterData" localSheetId="0" hidden="1">'Hoja1'!$A$6:$V$42</definedName>
    <definedName name="Z_83E34B7C_6DC6_40CD_B1D8_43347BDAB13F_.wvu.FilterData" localSheetId="0" hidden="1">'Hoja1'!$A$6:$V$42</definedName>
    <definedName name="Z_8621D34A_B532_4BFA_AC76_DACAB94EC184_.wvu.FilterData" localSheetId="0" hidden="1">'Hoja1'!$A$6:$V$42</definedName>
    <definedName name="Z_8FA34525_8549_4A16_8D0D_3325D4647030_.wvu.FilterData" localSheetId="0" hidden="1">'Hoja1'!$A$6:$V$42</definedName>
    <definedName name="Z_8FEC3912_7EEA_46E5_B6A3_740081B2C21E_.wvu.FilterData" localSheetId="0" hidden="1">'Hoja1'!$A$6:$V$42</definedName>
    <definedName name="Z_92453F9F_A6D7_4F47_B2DC_75E9EE7494D2_.wvu.FilterData" localSheetId="0" hidden="1">'Hoja1'!$A$6:$V$42</definedName>
    <definedName name="Z_93F4D63D_0469_4601_8839_66DFDE7284CF_.wvu.FilterData" localSheetId="0" hidden="1">'Hoja1'!$A$6:$V$42</definedName>
    <definedName name="Z_A350A8BA_5DE2_419C_ADD5_E6760259349F_.wvu.FilterData" localSheetId="0" hidden="1">'Hoja1'!$A$6:$V$42</definedName>
    <definedName name="Z_A518835E_ACAD_4CEE_A086_2C93B855E70D_.wvu.FilterData" localSheetId="0" hidden="1">'Hoja1'!$A$6:$V$42</definedName>
    <definedName name="Z_A587C552_A03B_4AC8_9EE4_E883E190A8AC_.wvu.FilterData" localSheetId="0" hidden="1">'Hoja1'!$A$6:$V$42</definedName>
    <definedName name="Z_ABCC65F4_21BC_4412_9FEC_E30BBDC6D04D_.wvu.FilterData" localSheetId="0" hidden="1">'Hoja1'!$A$6:$V$42</definedName>
    <definedName name="Z_B081BC37_6EEB_45A8_8E96_DE3A4EF8F818_.wvu.FilterData" localSheetId="0" hidden="1">'Hoja1'!$A$6:$V$42</definedName>
    <definedName name="Z_B132B81F_0344_4ACA_BA92_DC2BDE6132B8_.wvu.FilterData" localSheetId="0" hidden="1">'Hoja1'!$A$6:$V$42</definedName>
    <definedName name="Z_B4597CA2_6894_4CDF_AE3D_58134BCE08FB_.wvu.FilterData" localSheetId="0" hidden="1">'Hoja1'!$A$6:$V$42</definedName>
    <definedName name="Z_B6D66003_497F_46B4_BABB_D7229C6F44A9_.wvu.FilterData" localSheetId="0" hidden="1">'Hoja1'!$A$6:$V$42</definedName>
    <definedName name="Z_BFF791EF_C68F_41CE_9A86_62EC5FC9FB1F_.wvu.FilterData" localSheetId="0" hidden="1">'Hoja1'!$A$6:$V$42</definedName>
    <definedName name="Z_C12DA014_78A9_4415_9D9C_53BE4A668920_.wvu.FilterData" localSheetId="0" hidden="1">'Hoja1'!$A$6:$V$42</definedName>
    <definedName name="Z_C3C3203B_8290_4555_B649_E16E48E9C7CC_.wvu.FilterData" localSheetId="0" hidden="1">'Hoja1'!$A$6:$V$42</definedName>
    <definedName name="Z_C5787558_4554_4DC0_9D61_0139A77F001E_.wvu.FilterData" localSheetId="0" hidden="1">'Hoja1'!$A$6:$V$42</definedName>
    <definedName name="Z_CB20D578_3502_45A6_A3CA_EB85BAAF25C5_.wvu.FilterData" localSheetId="0" hidden="1">'Hoja1'!$A$6:$V$42</definedName>
    <definedName name="Z_CD00AA12_BC50_4601_8BC9_79C4E1C3F75E_.wvu.FilterData" localSheetId="0" hidden="1">'Hoja1'!$A$6:$Z$42</definedName>
    <definedName name="Z_CD3200B4_97E2_4485_919F_BD0A6F90C489_.wvu.FilterData" localSheetId="0" hidden="1">'Hoja1'!$A$6:$V$42</definedName>
    <definedName name="Z_CD33B25B_FC76_41DB_8BCB_6B1694E1D8EA_.wvu.FilterData" localSheetId="0" hidden="1">'Hoja1'!$A$6:$V$42</definedName>
    <definedName name="Z_D19034E0_6191_47B4_8706_1EADE234D5F7_.wvu.FilterData" localSheetId="0" hidden="1">'Hoja1'!$A$6:$V$42</definedName>
    <definedName name="Z_DF7F5A00_B3F1_4E4C_A73E_B13297204159_.wvu.FilterData" localSheetId="0" hidden="1">'Hoja1'!$A$6:$V$42</definedName>
    <definedName name="Z_E403ADC6_5C50_4CE5_953A_870B5C5DEB77_.wvu.FilterData" localSheetId="0" hidden="1">'Hoja1'!$A$6:$V$42</definedName>
    <definedName name="Z_E410FEAA_082E_4377_8290_34A759FB76C1_.wvu.FilterData" localSheetId="0" hidden="1">'Hoja1'!$A$6:$V$42</definedName>
    <definedName name="Z_EBD74FC1_A497_4058_91ED_AB085F8C7413_.wvu.FilterData" localSheetId="0" hidden="1">'Hoja1'!$A$6:$V$42</definedName>
    <definedName name="Z_EBD9B625_6052_4723_A4B5_EFA2568220EE_.wvu.FilterData" localSheetId="0" hidden="1">'Hoja1'!$A$6:$V$42</definedName>
    <definedName name="Z_EC9B266E_7DEC_4E52_BEAD_0305FC8A4EAF_.wvu.FilterData" localSheetId="0" hidden="1">'Hoja1'!$A$6:$V$42</definedName>
    <definedName name="Z_ECCEFB19_4AF4_4B81_B49D_3D5F8C4D6A07_.wvu.FilterData" localSheetId="0" hidden="1">'Hoja1'!$A$6:$V$42</definedName>
    <definedName name="Z_F0286229_8701_43FE_B9AB_ACB1DBC9B273_.wvu.FilterData" localSheetId="0" hidden="1">'Hoja1'!$A$6:$V$42</definedName>
    <definedName name="Z_F0EE1A38_D715_415D_9E0E_5C367CFF63E3_.wvu.FilterData" localSheetId="0" hidden="1">'Hoja1'!$A$6:$V$42</definedName>
    <definedName name="Z_F17381D4_D4EE_468A_8543_67F38D5DE3DF_.wvu.FilterData" localSheetId="0" hidden="1">'Hoja1'!$A$6:$V$42</definedName>
    <definedName name="Z_F2BD79D2_07C2_4E2F_8418_1289C4C296C2_.wvu.FilterData" localSheetId="0" hidden="1">'Hoja1'!$A$6:$V$42</definedName>
    <definedName name="Z_F38ECB42_3AEC_491C_9A6A_17888CF4D669_.wvu.FilterData" localSheetId="0" hidden="1">'Hoja1'!$A$6:$V$42</definedName>
    <definedName name="Z_F8F5EB6E_7E45_4AA7_9EC0_298AFD441E51_.wvu.FilterData" localSheetId="0" hidden="1">'Hoja1'!$A$6:$V$42</definedName>
    <definedName name="Z_F9FA097E_2941_445B_9686_7EDBBACB70BC_.wvu.FilterData" localSheetId="0" hidden="1">'Hoja1'!$A$6:$V$42</definedName>
    <definedName name="Z_FB244C91_ABC6_4B59_BA8A_F9C97ECE66ED_.wvu.FilterData" localSheetId="0" hidden="1">'Hoja1'!$A$6:$V$42</definedName>
    <definedName name="Z_FC990234_4083_45FD_BA1F_A27BEAFE3FE3_.wvu.FilterData" localSheetId="0" hidden="1">'Hoja1'!$A$6:$V$42</definedName>
    <definedName name="Z_FEFBE915_F10D_449E_B7B8_B5D391648E94_.wvu.FilterData" localSheetId="0" hidden="1">'Hoja1'!$A$6:$V$42</definedName>
  </definedNames>
  <calcPr fullCalcOnLoad="1"/>
</workbook>
</file>

<file path=xl/sharedStrings.xml><?xml version="1.0" encoding="utf-8"?>
<sst xmlns="http://schemas.openxmlformats.org/spreadsheetml/2006/main" count="669" uniqueCount="333">
  <si>
    <t>PLAN ESTRATÉGICO</t>
  </si>
  <si>
    <t>DATOS DEL INDICADOR</t>
  </si>
  <si>
    <t>RANGOS DE CALIFICACIÓN</t>
  </si>
  <si>
    <t>RESULTADO Y ANALISIS</t>
  </si>
  <si>
    <t>Nº</t>
  </si>
  <si>
    <t>TIPO DE INDICADOR</t>
  </si>
  <si>
    <t>CÓDIGO</t>
  </si>
  <si>
    <t>NOMBRE DEL INDICADOR</t>
  </si>
  <si>
    <t>FORMULA DEL INDICADOR</t>
  </si>
  <si>
    <t>UNIDAD DE MEDIDA</t>
  </si>
  <si>
    <t>PERIODICIDAD</t>
  </si>
  <si>
    <t>META</t>
  </si>
  <si>
    <t>INSATISFACTORIO</t>
  </si>
  <si>
    <t>MINIMO</t>
  </si>
  <si>
    <t>ACEPTABLE</t>
  </si>
  <si>
    <t>SATISFACTORIO</t>
  </si>
  <si>
    <t>NUMERADOR</t>
  </si>
  <si>
    <t>DENOMINADOR</t>
  </si>
  <si>
    <t>RESULTADO</t>
  </si>
  <si>
    <t xml:space="preserve">RANGO EN QUE SE UBICA EL RESULTADO </t>
  </si>
  <si>
    <t>ANALISIS DEL INDICADOR</t>
  </si>
  <si>
    <t xml:space="preserve">OBJETIVO ESTRATEGICO </t>
  </si>
  <si>
    <t xml:space="preserve"> ESTRATÉGIA</t>
  </si>
  <si>
    <t>PROCESO</t>
  </si>
  <si>
    <t>MATRIZ AGREGADA DE INDICADORES  ESTRATEGICOS</t>
  </si>
  <si>
    <t>PAGINA 1 DE 1</t>
  </si>
  <si>
    <t>CODIGO:  PEMYMOPSFO03</t>
  </si>
  <si>
    <t>&lt;50%</t>
  </si>
  <si>
    <t>&gt;=50% y  ; &lt;70</t>
  </si>
  <si>
    <t>&gt;=70%  y &lt;95%</t>
  </si>
  <si>
    <t>&gt;=95% y &lt;=100%</t>
  </si>
  <si>
    <t>DIRECCIONAMIENTO ESTRATÉGICO</t>
  </si>
  <si>
    <t>EFICACIA</t>
  </si>
  <si>
    <t>EFECTIVIDAD</t>
  </si>
  <si>
    <t>EDES01</t>
  </si>
  <si>
    <t>95%</t>
  </si>
  <si>
    <t>100%</t>
  </si>
  <si>
    <t>GESTIÓN DE SERVICIOS DE SALUD</t>
  </si>
  <si>
    <t>EFICIENCIA</t>
  </si>
  <si>
    <t>EGSS01</t>
  </si>
  <si>
    <t>GESTIÓN DE PRESTACIONES ECONÓMICAS</t>
  </si>
  <si>
    <t>EGPE01</t>
  </si>
  <si>
    <t>GESTIÓN DE BIENES TRANSFERIDOS</t>
  </si>
  <si>
    <t>EGBT01</t>
  </si>
  <si>
    <t>COMERCIALIZACION DE BIENES  TRANSFERIDOS</t>
  </si>
  <si>
    <t>GESTIÓN DE SERVICIOS ADMINISTRATIVOS</t>
  </si>
  <si>
    <t>EGSA01</t>
  </si>
  <si>
    <t>EGSA02</t>
  </si>
  <si>
    <t>EGSA03</t>
  </si>
  <si>
    <t>GESTIÓN DE TALENTO HUMANO</t>
  </si>
  <si>
    <t>EGRF01</t>
  </si>
  <si>
    <t>EGRF02</t>
  </si>
  <si>
    <t>EGRF03</t>
  </si>
  <si>
    <t>EGRF04</t>
  </si>
  <si>
    <t>GESTIÓN DE COBRO</t>
  </si>
  <si>
    <t>EGCB01</t>
  </si>
  <si>
    <t>ASISTENCIA JURÍDICA</t>
  </si>
  <si>
    <t>GESTIÓN DOCUMENTAL</t>
  </si>
  <si>
    <t>EFICIACIA</t>
  </si>
  <si>
    <t>EGDO01</t>
  </si>
  <si>
    <t>MEDICIÓN Y MEJORA</t>
  </si>
  <si>
    <t>EMYM01</t>
  </si>
  <si>
    <t>EMYM02</t>
  </si>
  <si>
    <t>EMYM03</t>
  </si>
  <si>
    <t>DESEMPEÑO DEL SISTEMA INTEGRAL DE GESTIÓN</t>
  </si>
  <si>
    <t>SEGUIMIENTO Y EVALUACIÓN INDEPENDIENTE</t>
  </si>
  <si>
    <t>ESEI01</t>
  </si>
  <si>
    <t>EJECUCION  PRESUPUESTAL DE GASTOS DE FUNCIONAMIENTO</t>
  </si>
  <si>
    <t>EJECUCION  PRESUPUESTO DE INGRESOS</t>
  </si>
  <si>
    <t>VERSION 3.0</t>
  </si>
  <si>
    <t>FECHA DE ACTUALIZACIÓN:  24 DE JUNIO DE 2010</t>
  </si>
  <si>
    <t>SISTEMA INTEGRAL DE GESTIÓN ( MECI - CALIDAD)</t>
  </si>
  <si>
    <t>APLICACIÓN DE NOVEDADES DE NÓMINA - FERROCARRILES</t>
  </si>
  <si>
    <t>EAJU02</t>
  </si>
  <si>
    <t>INDICE DE PERCEPCIÓN DE AUDIENCIA PÚBLICA DE RENDICIÓN DE CUENTAS</t>
  </si>
  <si>
    <t>PORCENTAJE DE CUMPLIMIENTO DEL PLAN DE MEJORAMIENTO</t>
  </si>
  <si>
    <t>NIVEL DE CUMPLIMIENTO DEL PLAN  DE MANEJO DE RIESGOS</t>
  </si>
  <si>
    <t>GESTIÓN DE TIC´S</t>
  </si>
  <si>
    <t>direc</t>
  </si>
  <si>
    <t>salud</t>
  </si>
  <si>
    <t>atención</t>
  </si>
  <si>
    <t>prestaciones</t>
  </si>
  <si>
    <t>bienes</t>
  </si>
  <si>
    <t>SERVICIOS ADM</t>
  </si>
  <si>
    <t>COMPRAS</t>
  </si>
  <si>
    <t>TALENTO HUMANO</t>
  </si>
  <si>
    <t>FINANCIERA</t>
  </si>
  <si>
    <t>COBRO</t>
  </si>
  <si>
    <t>JURIDICA</t>
  </si>
  <si>
    <t>FALTA INDICADOR SEGUIMIENTO ACCIONES JUDICIALES</t>
  </si>
  <si>
    <t>DOCUMENTl</t>
  </si>
  <si>
    <t>tics</t>
  </si>
  <si>
    <t>mym</t>
  </si>
  <si>
    <t>control</t>
  </si>
  <si>
    <t>Director de programas  de extensión</t>
  </si>
  <si>
    <t>Vicerrector Academicó</t>
  </si>
  <si>
    <t xml:space="preserve">Vicerrector de programas de e ducación </t>
  </si>
  <si>
    <t>Director de Programas de extensión</t>
  </si>
  <si>
    <t>EAJU01</t>
  </si>
  <si>
    <t>SEGUIMIENTO DEL INDICADOR</t>
  </si>
  <si>
    <t>AUDITOR</t>
  </si>
  <si>
    <t>ATENCIÓN AL CIUDADANO</t>
  </si>
  <si>
    <t>SEGUIMIENTO A LA ADMINISTRACIÓN DE LOS ARCHIVOS DE GESTIÓN DEL FPS - FCN</t>
  </si>
  <si>
    <t>EGTS01</t>
  </si>
  <si>
    <t>PRESTACIÓN Y CONTROL SERVICIO DE TRANSPORTE</t>
  </si>
  <si>
    <t>AMBIENTAL</t>
  </si>
  <si>
    <t>ADMINISTRACIÓN Y CONTROL DE SERVICIOS PUBLICOS</t>
  </si>
  <si>
    <t xml:space="preserve">ASEGURAMIENTO Y CUSTODIA DE BIENES </t>
  </si>
  <si>
    <t>PUBLICACIONES DE CONTRATOS EN LA PAGINA WEB.</t>
  </si>
  <si>
    <t>REPRESENTACION DE LA ENTIDAD CONFERIDA POR EL  REPRESENTANTE LEGAL.</t>
  </si>
  <si>
    <t>INFORMES PRESENTADOS A ENTES DE CONTROL</t>
  </si>
  <si>
    <t>EGSA04</t>
  </si>
  <si>
    <t>GESTIÓN DE RECURSOS FINANCIEROS (TESORERIA)</t>
  </si>
  <si>
    <t>GESTIÓN DE RECURSOS FINANCIEROS (PRESUPUESTO)</t>
  </si>
  <si>
    <t>EJECUCIÓN DEL PAC GASTOS DE PERSONAL</t>
  </si>
  <si>
    <t>EJECUCIÓN DEL PAC GASTOS GENERALES</t>
  </si>
  <si>
    <t>EJECUCIÓN DEL PAC DE TRANSFERENCIAS</t>
  </si>
  <si>
    <t>EGRF05</t>
  </si>
  <si>
    <t>PRESTACIÓN  Y CONTROL DEL SERVICIO DE FOTOCOPIADO</t>
  </si>
  <si>
    <t>GESTIÓN DE RECURSOS FINANCIEROS (CONTABILIDAD)</t>
  </si>
  <si>
    <t>EGRF06</t>
  </si>
  <si>
    <t>(PRESENTACIÓN OPORTUNA DE ESTADOS FINANCIEROS / ESTADOS FINANCIEROS A PRESENTAR)*100</t>
  </si>
  <si>
    <t>PUBLICACIÓN DE INFORMACION EN MEDIOS ELECTRONICOS</t>
  </si>
  <si>
    <t>PORCENTAJE</t>
  </si>
  <si>
    <t>ANUAL</t>
  </si>
  <si>
    <t>SEMESTRAL</t>
  </si>
  <si>
    <t xml:space="preserve">% META (RESULTADO / META) </t>
  </si>
  <si>
    <t xml:space="preserve">FORTALECER LOS MECANISMOS DE COMUNICACIÓN ORGANIZACIONAL E INFORMATIVA PARA PROYECTAR LOS RESULTADOS DE LA GESTIÓN DE LA ENTIDAD. </t>
  </si>
  <si>
    <t>SER MODELO DE GESTIÓN PÚBLICA EN EL SECTOR SOCIAL.</t>
  </si>
  <si>
    <t xml:space="preserve">CUMPLIMIENTO PROCESO  DE COMPENSACIÓN  </t>
  </si>
  <si>
    <t>Generar las nóminas de Pensionados aplicando el 100% de las novedades con oportunidad, eficiencia y eficacia.</t>
  </si>
  <si>
    <t>Administrar adecuadamente los Bienes Muebles e Inmuebles recibidos en transferencia de los extintos FCN.</t>
  </si>
  <si>
    <t>FORTALECER LA  ADMINISTRACIÓN DE LOS BIENES DE LA ENTIDAD Y LA ÓPTIMA GESTIÓN DE LOS RECURSOS.</t>
  </si>
  <si>
    <t>Diseñar, Desarrollar y Mantener los planes de gestión humana, en procura de fortalecer la administración del talento humano del FPS.</t>
  </si>
  <si>
    <t xml:space="preserve">PORCENTAJE </t>
  </si>
  <si>
    <t>Optimizar los recursos presupuestales, para satisfacer oportunamente las necesidades de funcionamiento.</t>
  </si>
  <si>
    <t>(VALOR  TOTAL DE COMPROMISOS / AFORO VIGENTE)*100</t>
  </si>
  <si>
    <t>(VALOR  TOTAL DEL RECAUDO EFECTIVO / AFORO VIGENTE)*100</t>
  </si>
  <si>
    <t>(VALOR TOTAL DE PAGOS REALIZADOS MENSUALMENTE CON CARGO AL PAC ASIGNADO / VALOR TOTAL DEL PAC ASIGNADO) *100</t>
  </si>
  <si>
    <t>(VALOR TOTAL DE PAGOS REALIZADOS MENSUALMENTE CON CARGO AL PAC ASIGNADO / VALOR  TOTAL DEL PAC ASIGNADO) *100</t>
  </si>
  <si>
    <t>PROMEDIO DE LOS RESULTADOS  DE LOS INDICADORES  ESTRATÉGICOS</t>
  </si>
  <si>
    <t>Fortalecer el proceso de comunicación del Fondo Pasivo Social de FCN,  a través de los componentes de comunicación organizacional e informativa para mejorar la interacción interna y externa de la Entidad y favorecer el logro de sus objetivos institucionales.</t>
  </si>
  <si>
    <t>EAAC01</t>
  </si>
  <si>
    <t>GARANTIZAR LA PRESTACIÓN DE LOS SERVICIOS DE SALUD, QUE REQUIERAN NUESTROS AFILIADOS A TRAVÉS DE LA EFECTIVA ADMINISTRACIÓN DE LOS MISMOS.</t>
  </si>
  <si>
    <t>Brindar a nuestros usuarios calidad, eficiencia y oportunidad en la prestación de los Servicios de Salud.</t>
  </si>
  <si>
    <t>RECONOCER LAS PRESTACIONES ECONÓMICAS DE ACUERDO CON EL MARCO LEGAL Y ORDENAR EL RESPECTIVO PAGO.</t>
  </si>
  <si>
    <t>Adelentar tareas de soporte para el desarrollo de las funciones de la entidad y para la proteccion de sus bienes.</t>
  </si>
  <si>
    <t>Desarrollar  el proceso de contratación garantizando el cumplimiento de las fases respectivas y la satisfacción de  las necesidades de la Entidad.</t>
  </si>
  <si>
    <t>Revisión y mejoramiento continuo de los procesos y procedimientos de la entidad, con el fin de optimizar la atención al usuario interno y externo.</t>
  </si>
  <si>
    <t>Revisión y mejoramiento continuo de los procesos y procedimientos de la entidad, con el fin de optimizar la atención al ciudadano interno y externo.</t>
  </si>
  <si>
    <t>FORTALECER LA ADMINISTRACIÓN DE LOS BIENES DE LA ENTIDAD Y LA ÓPTIMA GESTIÓN DE LOS RECURSOS.</t>
  </si>
  <si>
    <t>Fortalecer la reorganización financiera.</t>
  </si>
  <si>
    <t>ADMINISTRACION DE LA INFORMACIÓN CONTABLE</t>
  </si>
  <si>
    <t>Ejercitar o impugnar las acciones judiciales y administrativas necesarias para la defensa y protección de los intereses de la nación y del Fondo mismo.</t>
  </si>
  <si>
    <t>Fortalecer la reorganización administrativa del FPS.</t>
  </si>
  <si>
    <t>EGTH01</t>
  </si>
  <si>
    <t>MANTENER UN SISTEMA DE INFORMACIÓN EN LÍNEA CONFIABLE PARA TODOS LOS USUARIOS DEL FPS Y CIUDADANOS, QUE PERMITA UNA RETROALIMENTACIÓN CONSTANTE.</t>
  </si>
  <si>
    <t>Fortalecer el Sistema de Gestión Documental.</t>
  </si>
  <si>
    <t>Actualizar y sostener la plataforma tecnológica y los sistemas de información conforme a los requerimientos de la entidad.</t>
  </si>
  <si>
    <t>Garantizar el seguimiento a los planes institucionales para el mejoramiento continuo de la entidad.</t>
  </si>
  <si>
    <t>(SUMATORIA DEL % DE CUMPLIMIENTO DE LAS METAS VENCIDAS / No TOTAL DE METAS VENCIDAS)</t>
  </si>
  <si>
    <t>Diseñar un sistema de medición de la gestión a nivel estratégico, de procesos y dependencias.</t>
  </si>
  <si>
    <t>Responder oportunamente a las solicitudes de información  de los Entes de Control, usuarios internos y externos</t>
  </si>
  <si>
    <t>(No. DE  DECLARACIONES DE GIRO Y COMPENSACIÓN PROCESOS DE GIRO Y COMPENSACIÓN ANALIZADAS Y CONTESTADAS / No. DE  PROCESOS DE GIRO Y COMPENSACIÓN RECIBIDAS)*100</t>
  </si>
  <si>
    <t>DIVULGACIÓN AUDIENCIA PÚBLICA DE RENDICIÓN DE CUENTAS</t>
  </si>
  <si>
    <t>EDES02</t>
  </si>
  <si>
    <t>(No. DE INFORMES DE GESTIÓN PÚBLICADOS EN LA PÁGINA WEB / No. DE AUDIENCIAS PÚBLICAS REALIZADAS)*100</t>
  </si>
  <si>
    <t>PUBLICACIÓN DE PROCESOS CONTRACTUALES</t>
  </si>
  <si>
    <t>(TOTAL DE PROCESOS CONTRACTUALES ABIERTOS / No. DE PROCESOS CONTRACTUALES PUBLICADOS EN EL SECOP)</t>
  </si>
  <si>
    <t>EAJU03</t>
  </si>
  <si>
    <t>ECONOMIA</t>
  </si>
  <si>
    <t>(No. DE DEPENDENCIAS QUE ADMINISTRAN ADECUADAMENTE SU ARCHIVOS DE GESTIÓN / No. TOTAL DE DEPENDENCIAS A REALIZARLE SEGUIMIENTO)*100</t>
  </si>
  <si>
    <t>(No. DE BIENES COMERCIALIZADOS / No. DE BIENES A COMERCIALIZAR)*100</t>
  </si>
  <si>
    <t>SER MODELO DE GESTIÓN PÚBLICA EN EL SECTOR SOCIAL</t>
  </si>
  <si>
    <t>3.7</t>
  </si>
  <si>
    <t>Diseñar, Desarrollar y Mantener los planes de gestión humana, en procura de fortalecer la administración del talento humano del FPS</t>
  </si>
  <si>
    <t>IMPACTO DE CAPACITACIONES</t>
  </si>
  <si>
    <t>EGTH02</t>
  </si>
  <si>
    <t>NIVEL DE SATISFACCIÓN DE LOS FUNCIONARIOS CON EL PLAN DE BIENESTAR SOCIAL</t>
  </si>
  <si>
    <t>3,7</t>
  </si>
  <si>
    <t>EGTH03</t>
  </si>
  <si>
    <t>RESULTADOS  DESEMPEÑO LABORAL</t>
  </si>
  <si>
    <t xml:space="preserve"> (No. DE FUNCIONARIOS QUE OBTUVIERON NIEVEL SATISFACTORIO O NO SATISFACTORIO EN LA EVALUACION DEL DESEMPEÑO LABORAL  /  No. DE FUNCIONARIOS EVALUADOS)*100</t>
  </si>
  <si>
    <t>(No. DE ENCUESTAS CON CALIFICACIÓN SATISFACTORIA / No. TOTAL DE  ENCUESTAS APLICADAS)*100</t>
  </si>
  <si>
    <t>(No. TOTAL DE NOVEDADES APLICADAS EN LA NÓMINA / No. DE SOLICITUDES DE NOVEDADES DE NÓMINA PRESENTADAS) *100</t>
  </si>
  <si>
    <t>(No. DE BIENES ASEGURADOS / No. DE BIENES ASEGURAR)*100</t>
  </si>
  <si>
    <t>(No. DE RUTAS PROGRAMADAS Y CUMPLIDAS EFICAZMENTE / No. DE RUTAS PROGRAMADAS)*100</t>
  </si>
  <si>
    <t>(No. DE SERVICIOS TRAMITADOS OPORTUNAMENTE / No. DE SERVICIOS A TRAMITAR) * 100</t>
  </si>
  <si>
    <t>(No. DE COPIAS SACADAS EN EL SEMESTRE ANTERIOR - No. DE COPIAS SACADAS EN EL SEMESTRE ACTUAL)*100</t>
  </si>
  <si>
    <t xml:space="preserve"> (No. DEFUNCIONARIOS QUE APLICAN LOS CONOCIMIENTOS ADQUIRIDOS EN LAS CAPACITACIONES / No. DE FUNCIONARIOS CAPACITADOS Y ENCUESTADOS)*100</t>
  </si>
  <si>
    <t>(No. DE AUDIENCIAS JUDICIALES ATENDIDAS / No. DE AUDIENCIAS JUDICIALES CELEBRADAS)*100</t>
  </si>
  <si>
    <t>(No. DE CONTRATOS MENSUALES ENVIADOS PARA PUBLICAR  EN LA PÁGINA WEB / No. DE CONTRATOS CELEBRADOS MENSUALES)*100</t>
  </si>
  <si>
    <t>(No. DE SOLICITUDES DE PUBLICACIÓN EN MEDIOS ELECTRÓNICOS ATENDIDAS / No. DE SOLICITUDES DE PUBLICACIÓN RECIBIDAS)*100</t>
  </si>
  <si>
    <t>(No. DE INFORMES PRESENTADOS OPORTUNAMENTE / No. DE INFORMES A PRESENTAR A ENTES DE CONTROL)*100</t>
  </si>
  <si>
    <t>ADMINISTRACIÓN DEL SISTEMA INTEGRAL DE  GESTIÓN (MECI - CALIDAD)</t>
  </si>
  <si>
    <t>&gt;=90% y &lt;=100%</t>
  </si>
  <si>
    <t>PRESENTAR OPORTUNAMENTE EL ANTEPROYECTO Y DESAGREGACIÓN PRESUPUESTAL</t>
  </si>
  <si>
    <t>EDES03</t>
  </si>
  <si>
    <t>(No. DE PRODUCTOS PRESENTADOS / No. DE PRODUCTOS A PRESENTAR)*100</t>
  </si>
  <si>
    <t>FORTALECER LA ADMINISTRACIÓN DE LOS BIENES DE LA ENTIDAD Y LA ÓPTIMA GESTIÓN DE LOS RECURSOS.</t>
  </si>
  <si>
    <t>EVALUACION DEL SISTEMA DE CONTROL INTERNO</t>
  </si>
  <si>
    <t xml:space="preserve"> ESEI02</t>
  </si>
  <si>
    <t xml:space="preserve">(No. DE PREGUNTAS CON CALIFICACION SATISFACTORIA / No. DE PREGUNTAS CONTESTADAS EN LA ENCUESTA)*100 </t>
  </si>
  <si>
    <t>&lt;40%</t>
  </si>
  <si>
    <t>&gt;=40% y  ; &lt;60</t>
  </si>
  <si>
    <t>&gt;=60%  y &lt;85%</t>
  </si>
  <si>
    <t>&gt;=85% y &lt;=100%</t>
  </si>
  <si>
    <t>&gt;=65%  y &lt;90%</t>
  </si>
  <si>
    <t>&gt;=45% y  ; &lt;65</t>
  </si>
  <si>
    <t>&lt;45%</t>
  </si>
  <si>
    <t>(No. DE EVENTOS DE BIENESTAR SOCIAL CON EVALUACIÓN SATISFACTORIA / No. DE EVENTOS DE BIENESTAR SOCIAL EVALUADOS)*100</t>
  </si>
  <si>
    <t>&lt;35%</t>
  </si>
  <si>
    <t>&gt;=35% y  ; &lt;55</t>
  </si>
  <si>
    <t>&gt;=55%  y &lt;80%</t>
  </si>
  <si>
    <t>&gt;=80% y &lt;=100%</t>
  </si>
  <si>
    <t>PORCENTAJE DE RECAUDO CARTERA VENCIDA</t>
  </si>
  <si>
    <t>(VALOR DE LA CARTERA RECAUDADA / VALOR TOTAL DE LA CARTERA GESTIONADA)*100</t>
  </si>
  <si>
    <t>&lt;20%</t>
  </si>
  <si>
    <t>&gt;=20% y  ; &lt;40</t>
  </si>
  <si>
    <t>&gt;=40%  y &lt;65%</t>
  </si>
  <si>
    <t>&gt;=65% y &lt;=100%</t>
  </si>
  <si>
    <t>Diseñar e implementar encuestas de satisfacción por parte de los usuarios de nuestros servicios</t>
  </si>
  <si>
    <t>EAAC02</t>
  </si>
  <si>
    <t>ÍNDICE DE PERCEPCIÓN SOBRE LA INFORMACIÓN Y ORIENTACIÓN BRINDADA AL CIUDADANO</t>
  </si>
  <si>
    <t>ÍNDICE DE PERCEPCIÓN POST TRAMITE DE LOS SERVICIOS PRESTADOS POR LA ENTIDAD</t>
  </si>
  <si>
    <t>(No. de Encuestas Aplicadas a los Ciudadanos con Calificación Satisfactoria / No. Total de Encuestas Aplicadas a los Ciudadanos)*100</t>
  </si>
  <si>
    <t>(No. de Encuestas post tramite aplicadas a los Ciudadanos con Calificación Satisfactoria / No. Total de Encuestas post tramites aplicadas a los Ciudadanos)*100</t>
  </si>
  <si>
    <t>&lt;30%</t>
  </si>
  <si>
    <t>&gt;=30% y &lt;50%</t>
  </si>
  <si>
    <t>&gt;=50% y &lt;75%</t>
  </si>
  <si>
    <t>&gt;=75% y &lt;=100%</t>
  </si>
  <si>
    <t>SENSIBILIZACION Y TOMA DE CONCIENCIA DE SEGURIDAD DE LA INFORMACIÓN</t>
  </si>
  <si>
    <t>EGTS02</t>
  </si>
  <si>
    <t>(No. de funcionarios y/o contratistas que aplican los conocimientos en sus puestos de trabajo /  Total de Funcionario y/o contratista a capacitar)*100</t>
  </si>
  <si>
    <t>&gt;=50% y &lt;60%</t>
  </si>
  <si>
    <t>&gt;=60% y &lt;85%</t>
  </si>
  <si>
    <t xml:space="preserve">Actualizar y sostener la plataforma tecnológica y los sistemas de información conforme a los requerimientos de la entidad.   </t>
  </si>
  <si>
    <t>EGRF07</t>
  </si>
  <si>
    <t>EGRF08</t>
  </si>
  <si>
    <t>EGRF09</t>
  </si>
  <si>
    <t>GESTION RECURSOS FINANCIEROS (PRESUPUESTO)</t>
  </si>
  <si>
    <t>EJECUCION  PRESUPUESTAL DE GASTOS DE FUNCIONAMIENTO -  SERVICIOS DE PERSONAL</t>
  </si>
  <si>
    <t xml:space="preserve">(VALOR TOTAL COMPROMISOS DE SERVICIOS DE PERSONAL / VALOR TOTAL APROPIACIÓN VIGENTE DE SERVICIOS DE PERSONAL)*100 </t>
  </si>
  <si>
    <t>EJECUCION  PRESUPUESTAL DE GASTOS DE FUNCIONAMIENTO - GASTOS GENERALES</t>
  </si>
  <si>
    <t>(VALOR TOTAL COMPROMISOS DE GASTOS GENERALES / VALOR TOTAL APROPIACIÓN VIGENTE DE  GASTOS GENERALES)*100</t>
  </si>
  <si>
    <t>EJECUCION  PRESUPUESTAL DE GASTOS DE FUNCIONAMIENTO - TRANSFERENCIAS CORRIENTES</t>
  </si>
  <si>
    <t xml:space="preserve">(VALOR TOTAL COMPROMISOS DE TRANSFERENCIAS CORRIENTES / VALOR TOTAL APROPIACIÓN VIGENTE DE TRANSFERENCIAS CORRIENTES)*100 </t>
  </si>
  <si>
    <t>ADMINISTRACIÓN DEL SERVICIO Y/O PRODUCTO NO CONFORME</t>
  </si>
  <si>
    <t>Dar respuesta oportuna a la solucitudes, reclamos y sugerencias de nuestros usuarios</t>
  </si>
  <si>
    <t>EMYM04</t>
  </si>
  <si>
    <t xml:space="preserve"> No DE PRODUCTOS NO CONFORMES IDENTIFICADOS  EN EL SEMESTRE ACTUAL - No DE PRODUCTOS NO CONFORMES IDENTIFICADOS EN EL SEMESTRE ANTERIOR  </t>
  </si>
  <si>
    <t>&gt;=5%</t>
  </si>
  <si>
    <t>&gt;=3% y &lt;5%</t>
  </si>
  <si>
    <t>&gt;=2% y &lt;3%</t>
  </si>
  <si>
    <t>&lt;2%</t>
  </si>
  <si>
    <t>No Aplica. El reporte anual se efectúa en el primer semestre de cada vigencia</t>
  </si>
  <si>
    <t>N/A</t>
  </si>
  <si>
    <t>El Impacto de las capacitaciones desarrolladas durante el I semestre de 2018 fue del 100; por cuanto  en las cuatro (4) encuestas aplicadas se manifestó tanto por los funcionarios que asistieron a las capacitaciones como por los jefes o coordinadores de los mismos, que se están aplicando los conocimientos o habilidades aprendidos durante las capacitaciones en sus puestos de trabajo.
2107101 - PLAN INSTITUCIONAL DE CAPACITACION 2018</t>
  </si>
  <si>
    <t>El nivel de satisfacción de los funcionarios frente al Plan de Bienestar Social ejecutado durante el segundo semestre del año 2018, fue del 100%; por cuanto, los cinco  (5) eventos desarrollados y evaluados, obtuvieron un nivel de satisfacción superior al 90%.
TRD 2107101-  Plan de Bienestar Social 2018</t>
  </si>
  <si>
    <t>Durante el segundo Semestre de 2018 se realizaron 312 Publicaciones en medios electronicos asi: Mes de julio 115; Mes de agosto  57, Mes de septiembre 49, Mes de octubre 38; Mes de noviembre 30 ; Mes de diciembre 23. Evidencia que se encuentra en el correo interno publicaciones@fondo</t>
  </si>
  <si>
    <t>Durante el II semestre de 2018 se realizaron 20 seguimientos  documentales de acuerdo al cronograma establecido de seguimientos documental para los procesos  relacionadas así:
5 de Julio Secretaria General, 12de Julio  G.I.T Tesoreria,  18 de Julio Oficina Asesora Juridica, 26 de Julio Seguimiento y Evaluacion, 2 de Agosto Servicios de Salud, 14de Agosto Cobro Persuasivo, 22 de Agosto  Division Central, 5 de Septiembre G.I.T Contabilidad ,12 de Septiembre Prestaciones Economicas , 20 de Septiembre G.I.T Talento Humano,  27 de Septiembre G.I.T Gestion Bienes y Compras Administrativa, 4 de Octubre Direccion General ,11 de Octubre  Afiliacion y Compensacion, 18 de Octubre Prestaciones Sociales , 25 de Octubre Cobro Coactivo,1 de Noviembre Subdireccion Financiera,7 de Noviembre G.I.T Atencion al Ciudadano y Gestion Documental ,8 de Noviembre Servicios de Salud ,14 de Noviembre Oficina Asesora Planeacion y Sistemas .  Los procesos que no cumplieron con los criterios establecidos para realizar el seguimiento son: Secretaria General, G.I.T Contabilidad, Oficina Asesora Juridica .</t>
  </si>
  <si>
    <t>Durante el segundo semestre del 2018 se aplicaron 1029 encuestas de satisfaccion a los ciudadano de las cuales 809  fueron satisfactorias. Esto se evidencia en la base de datos denominadas encuesta satisfaccion 2018 en el computo del profesional encargado del proceso. Evidencia consigna en carpeta 220 - 5309  ENCUESTAS  DE SATISFACCION AL CIUDADANO  SEMESTRAL 2018.</t>
  </si>
  <si>
    <t>Durante el  segundo semestre del 2018 se aplicaron  119 encuestas postramite  a los ciudadano, de las cuales  fueron excelentes y buenas 76. Esto se evidencia en la base de datos denominadas encuesta postramite 2018  en el computo del profesional encargado del proceso</t>
  </si>
  <si>
    <t>El valor de la cartera recaudada asciende  a un total de $1.190.086.743  y el valor de la cartera gestionada asciende a un valor de $21.029.596.557,  lo anterior corresponde a cuenta por cobrar del ISS del II semestre de 2018,. De la cuenta por cobrar FPS-FCN del II semestre la cartera asciende a 286.031.467,41 solo por los meses de julio y agosto y el valor de la gestionada 286.031.467,41 solo por los meses de julio y agosto.</t>
  </si>
  <si>
    <t xml:space="preserve">Durante el segundo semestre del año 2018 fueron recibidas 26 declaraciones de giro y compensacion de los cuales se realizaron 26 declaraciones de giro y compensacion. Se puede evidenciar en la AZ compensación de enero a diciembre 2018 con TRD 320.2902.
</t>
  </si>
  <si>
    <t>Durante el segundo semestre de 2018 fueron radicadas 950 novedades de nóminas de ferrocarriles y san juan de dios las cuales fueron tramitadas en tu totalidad. Evidencia encontrada en base de datos encontrada en el computador del funcionario encargado.</t>
  </si>
  <si>
    <t>1</t>
  </si>
  <si>
    <t>Durante el segundo semestre de 2018 se presto el servicio de transporte a los funcionarios del FPS como son al Director General, Secretario General y subdirectores.</t>
  </si>
  <si>
    <t xml:space="preserve">En el segundo semestre de 2018, Gestión Servicios Administrativos Tramito el 100% de los servicios públicos a nivel nacional correspondientes a acueducto (27) facturas, energía (54) facturas, gas (6) facturas, teléfono e internet (120) las facturas se puede evidenciar en la AZ Servicios públicos y Web de la Entidad.
</t>
  </si>
  <si>
    <t>Durante el segundo semestre de 2017 se presentaron los siguientes informes:
1. Informe Pormenorizado del estado del Control Interno del Fondo de Pasivo Social de FCN.  LEY 1474, TRD 110,53,01 del 14 de marzo al 13 de julio del 2018, presentando mediante memorando GCI-20181100063883, publicado el dia 13 julio del 2018, Memorando GCI 20181100111213,correspondiente a los meses de 13 de julio al 13 de noviembre del 2018, publicado el 14 de noviembre del presente año.
2. Reporte al Plan Estrategico Sectorial del primer semestre del 2018 enviado por correo electronico el 12 dev julio del 2018.
3. nforme mensual LEY 1815/diciembre 2016. julio agosto, septiembre, octubre y noviembre DE 2017. TRD 110,53,01.
4. Formato SIRECI diligenciado para reporte en linea del seguimiento al Plan de Mejoramiento de la CGR enviando el 06 y  25 de julio del 2018 consecutivos- 45602018-06-05, 4566208-06-30
5. informe a la Agencia Nacional de Defensa Juridica del Estado enviado medienate memorando GCI-2081100164681 del 31 de agosto del 2018.</t>
  </si>
  <si>
    <t>El proceso seguimiento y Evalaución Independeitne diseñara un proyecto  que permita realizar la medición delos porceso y las dependencias.</t>
  </si>
  <si>
    <t>La Entidad durante el Semestre tuvo una deficiente ejecuciòn de PAC en el rubro de Gastos de Personal ocasionada por ebido al no trámite de pago acontrastas por honorarios de los cuales solicitaron pac y no lo ejecutaron como es el caso de $16,200,000 corresponde a tres contrastistas que no presentaron cuentas de cobro (OLIVER VIVERO OSCAR OLIMPO, GIRALDO HOYOS NATALIA VANESA y DE LA OSSA PASTRANA CRISTINA ALEJANDRA)
$7,533,534 es del contrato de Mendez Díaz fue solicitado por $21.093.534 y el valor ejecutado fue de $13.650,000., así mismo, no se presentó la factura del contrato de archivo por valor de $8,600,000, TEGUIA LOGISTICA $74,662,900, RUEDA MARTA $1,400,000; CAMARGO CARLOS $5,400,000; CODICE COMUNICACIONES $9,000,000, VARGAS CRISTIAN $2,600,000.
de otra parte durante el trimestre se solicitaron recursos en exceso  por parte de Talento Humano $53,000,000  para nómina de empleados y parafiscales impactando la ejecuciòn pac.
Los procesos deben realizar una planificaciòn real de los pagos para que los recursos que se soliciten sean los necesarios para cumplir con las obligaciones y lo garar una eficiene ejecuciòn de recursos, así mismo evitar sanciones de parte del Tesoro Nacional - PAC
ENECUCIÓN DEL 85% Y EL MÍMINO PERMITIDO POR EL MINISTERIO DE HACIENDA ES DEL 95%</t>
  </si>
  <si>
    <t>Se evidencia que en el semestre los gastos gernerales tuvieron una   Ejecución 99% encontrándose dentro del límite permitido del 90%
EXCELENTE EJECUCIÒN DE PAC PARA ESTE RUBRO</t>
  </si>
  <si>
    <t xml:space="preserve">La ejecución del PAC solicitado para Transferencias estuvo en el  98% y el  Mínimo de Ejecución permitida es del 95%;  es decir que, el resultado durante el semestre muestra una buena  ejecución del PAC.
</t>
  </si>
  <si>
    <t>Se presento oportunamente los informes a la Contaduria General de la Nacion del trimestre julio-septiembre, el reporte del mes de diciembre se presenta el 15 de febrero de 2019.
La respectiva evidencia se encuentra en la carpeta GCO4201901</t>
  </si>
  <si>
    <t xml:space="preserve">En el segundo semestre del 2018 se atendieron 125 audiencias obligatorias de conciliación. Las evidencias se encuentran en la publicación de audiencias mensuales en la página del Fondo en el link de DEFENSA JUDICIAL. </t>
  </si>
  <si>
    <t xml:space="preserve">En el segundo semestre del 2018 se enviaron para publicar en página web 195 contratos, así: En julio 17: 8 contrataciones directas y 9 órdenes de compra; agosto: 17: 14 contrataciones directas, 1 orden de compra, 2 invitaciones públicas; septiembre: 30: 26 contrataciones directas, 2 selecciones abreviadas, 1 invitación pública, 1 orden de compra;  octubre 50: 37 contrataciones directas, 11 órdenes de compras, 1 invitación pública, 1 selección abreviada. Noviembre: 18 contrataciones directas. Diciembre 80: 2 invitaciones públicas, 69 contrataciones directas y 9 órdenes de compras.    
Evidencia: http://www.fps.gov.co/inicio/contratos_ejecutados.html 
</t>
  </si>
  <si>
    <t>En el segundo semestre de 2018 se  publicaron 213 contratos en SECOP. Evidencia pagina  www.colombiacompra.gov.co.</t>
  </si>
  <si>
    <t>1,190,086,743</t>
  </si>
  <si>
    <t>21,315,628,024</t>
  </si>
  <si>
    <t>Mediante selección abreviada - Enajenación de Bienes 01 de 2018 se subasto  un inmueble ubicado en la Tebaida - Quindio. Mediante Resolucion numero 1642 de 2018 se declaro desierto el proceso por falta de oferentes, ubiocada en la págian de colombia compra www.colombiacompra.gov.co/secoopI/consultas</t>
  </si>
  <si>
    <t xml:space="preserve">El Fondo adquirió las siguientes pólizas con la firma La Previsora
1 Póliza de automóviles colectiva No. 1010844 de 14 agosto de 2018 a agosto 11 de 2019
Con la firma Solidaria  de Colombia
1. Póliza de seguro de responsabilidad civil  servidores publico 2. Póliza de Seguros Responsabilidad civil extracontractual 
3. Póliza de Transporte de Valores 
4. Póliza de manejo  para entidades oficiales 
5. Póliza  Todo riesgo, Daño Material 
6.  Póliza  Todo de Infildad y riesgos Financieros 
Hasta septiembre 19 de 2019 , ver carpeta de polizas. VER CARPETAS 230,70,01 POLIZAS
</t>
  </si>
  <si>
    <t>En el segundo  semestre  2018 Se tomaron 109,789 fotocopias de todos los procesos- Informes correspondientes al control de fotocopiados del FPS tal como se puede evidenciar mediante Formato de solicitud de fotocopias APGSAGADFO11 ver carpeta TRD230,52,03 PLAN DE ACCION</t>
  </si>
  <si>
    <t>Durante el Segundo semestre se sensibilizaron 200 funcionarios mediante el envío de  correos electronicos de 23 boletines con casos de ataques ejecutados y con tips de recomendaciones para prevenir inconvenientes de perdida de información , evidencia que se encuentra en el correo electronico  solc@fondo. Para la sensibilización tambien se tiene en proceso la creación del plan de sensibilización que tiene por objeto sensibilizar y capacitar a funcionarios y contratistas sobre actitudes y buenas prácticas que deben adoptar en el ámbito laboral, para la preservación de la Seguridad de la Información en la Entidad, siguiendo la política general de seguridad de la información con sus lineamientos.</t>
  </si>
  <si>
    <t>Durante el II semestre del 2018, el plan de mejoramiento Institucional logro un cumplimiento del 87% alcanzando un rango de calificacion aceptable, este indicador se calculo con el cumplimiento acumulado promedio de las acciones correctivas del III trimestre en 1100% con el cumplimiento de 11 acciones las cuales se encontraban vencidas y  el cumplimiento acumulado promedio de las acciones correctivas del IV trimestre en 11123% con 146 acciones vencidas, realizando la sumatoria el resultado de latotal del II semestre de la vigencia seria 12223% del cumplimiento acumulado  y un total de 157 acciones vencidas  para un cumplimiento total  del 84%, esta informacion se puede verificar mediante la matriz del plan de mejoramiento institucional.</t>
  </si>
  <si>
    <t>Durante el II semestre de la vigencia 2018 se identificaron y trataron un total de 40 productos no conformes, los cuales frente al total del semestre anterior 107, solo representa el 37% por lo que refleja que  se disminuyó en un 63% la ocurrencia de los productos no conformes.</t>
  </si>
  <si>
    <t xml:space="preserve">No aplica para el periodo a evaluar </t>
  </si>
  <si>
    <t>De las 33 encuestas de evaluación enviadas a los participantes con preguntas en el evento de rendición de cuentas vigencia 2017 -foro virtual de la audiencia pública-, realizado el día 14 de diciembre de 2018, fueron recibidas plenamente diligenciadas siete (7); de las cuales obtuvieron una calificación satisfactoria 6; por tanto, se concluye que el índice de percepción de la audición publica de rendición de cuentas vigencia 2017, fue satisfactorio</t>
  </si>
  <si>
    <t>Se dio cumplimiento en un 98% conforme a la apropiacion vigente para la vigencia del 2018
La evidencia reposa en la carpeta 400-52-03</t>
  </si>
  <si>
    <t xml:space="preserve">La  ejecucion  presupuestal   de  gastos   de  funcionamiento   de  servicios de  personal   fue  en  97%  la  evidencia  reposa  en  la  carpeta  400 -52-03 </t>
  </si>
  <si>
    <t>La  ejecucion    presupuestal   de   gastos  generales    fue  de   un  97%   la  evidencia  reposa   en  la  carpeta   400-52-03</t>
  </si>
  <si>
    <t>La    ejecucion   presupuestal    de  gastos  dfe  funcionamiento  de  trasferencias   fue  de  un 99%  la  evidencia  reposa   en  la  carpeta  400-52-03</t>
  </si>
  <si>
    <t>PAOLA CELY</t>
  </si>
  <si>
    <t>Realizado el seguimiento al indicador, se evidencia que la publicación del informe de gestión y rendición de cuentas del 2018,  no aplican para la vigencia. Sin embargo se evidencia que en la página web de la entidad se encuentran públicados los 2 informes con vigencia 2017.</t>
  </si>
  <si>
    <t>No Aplica para el perido a evaluar</t>
  </si>
  <si>
    <r>
      <t xml:space="preserve">Realizado el seguimiento al indicador  "Índice De Percepción De Audiencia Pública De Rendición De Cuentas", se evidencia  que el día 14 de diciembre de 2018, fueron recibidas plenamente diligenciadas siete encuestas, las cuales tuvieron un porcentaje de calificación satisfactorio 6  por tanto, se concluye que el índice de percepción de la audición publica de rendición de cuentas vigencia 2017, fue satisfactorio. </t>
    </r>
    <r>
      <rPr>
        <b/>
        <sz val="11"/>
        <rFont val="Arial Narrow"/>
        <family val="2"/>
      </rPr>
      <t>NIVEL DE CUMPLIMIENTO 86% SATISFACTORIO</t>
    </r>
  </si>
  <si>
    <r>
      <t xml:space="preserve">Realizado el seguimiento al segundo semestre de 2018, se evidencia en las publicaciones de la página web http://www.fps.gov.co/inicio/InfoMedicionSatisCiudadano2018.html  en el informe con número de radicado GUD 20182200101463 y en el expediente 220.53.09 Encuestas de Satisfacción al ciudadano semestral 2018, que fueron aplicadas 1029 encuestas de satisfacción, de las cuales 809 tuvieron una calificación satisfactoria, lo que equivale al  </t>
    </r>
    <r>
      <rPr>
        <b/>
        <sz val="11"/>
        <rFont val="Arial Narrow"/>
        <family val="2"/>
      </rPr>
      <t>NIVEL DE CUMPLIMIENTO 78.6%  SATISFACTORIO.</t>
    </r>
  </si>
  <si>
    <t>0,5</t>
  </si>
  <si>
    <r>
      <t xml:space="preserve">Realizado el seguimiento del segundo semestre, se evidencia que el proceso de Bienes Tranferidos no ha avanzando en la comercialización  de los inmuebles que se encuentran en el FPS,  pues no ha  logrado comercializarl  el inmueble ubicado en la Tebaida - Quindio; sin embargo se evidencia que se realizó selección abreada el 01-2018, declarandose decierto por los oferentes, se recomienda realizar un plan de trabajo con el fin de comercializar los inmuebles, es importante que el porceso pueda avanzar en los seguimienstos en indicadores que tiene a su cargo </t>
    </r>
    <r>
      <rPr>
        <b/>
        <sz val="11"/>
        <color indexed="8"/>
        <rFont val="Arial Narrow"/>
        <family val="2"/>
      </rPr>
      <t>NIVEL DE CUMPLIMIENTO 50% MÍNIMO</t>
    </r>
  </si>
  <si>
    <r>
      <t>Efectuado  el seguimiento del segundo semestre de 2018, se evidencia a través del Formato de Solicitud de Fotocopias APGSAGADFO11, que reposa en el archivo de gestión del  grupo de servicios administrativos que,  en el primer semestre se tomaron 307.038 copias, mientras que en el segundo el número de copias fue de 109.789 para un total de 416.827 fotocopias de todos los procesos de la entidad.</t>
    </r>
    <r>
      <rPr>
        <b/>
        <sz val="11"/>
        <rFont val="Arial Narrow"/>
        <family val="2"/>
      </rPr>
      <t xml:space="preserve"> NIVEL DE CUMPLIMIENTO 100% SATISFACTORIO.  </t>
    </r>
  </si>
  <si>
    <t>MARTH LILIANA GARCÍA LEIVA</t>
  </si>
  <si>
    <r>
      <t xml:space="preserve">Realizado el seguimiento del segundo semestre de 2018, en la oficina del GIT Gestión de Talento Humano en el expediente 2107101 - Plan Institucional De Capacitación 2018, el cual reposa en el archivo de gestión de la oficina, se evidencia el diligenciamiento de las encuestas, donde el personal encuestado manifiesta estar aplicando los conocimientos adquiridos  en las capacitaciones. Adicional a esto se evidencia que la oficina gestión del Talento Humano programa estas capacitaciones fundamentados en el manual de funciones, pues las evaluaciones de desempeño no han generado planes de mejoramiento.  </t>
    </r>
    <r>
      <rPr>
        <b/>
        <sz val="11"/>
        <rFont val="Arial Narrow"/>
        <family val="2"/>
      </rPr>
      <t>NIVEL DE CUMPLIMIENTO 100% SATISFACTORIO.</t>
    </r>
    <r>
      <rPr>
        <sz val="11"/>
        <rFont val="Arial Narrow"/>
        <family val="2"/>
      </rPr>
      <t xml:space="preserve">  </t>
    </r>
  </si>
  <si>
    <r>
      <t>Realizado el seguimiento del segundo semestre de 2018, en la oficina del GIT Gestión de Talento Humano en el expediente TRD 2107101-  Plan de Bienestar Social 2018, el cual reposa en el archivo de gestión de la oficina, se evidencia que la calificación del nivel de satisfacción se encuentra en 4 o 5, lo que da un porcentaje de satisfacción superior al 90%.</t>
    </r>
    <r>
      <rPr>
        <b/>
        <sz val="11"/>
        <rFont val="Arial Narrow"/>
        <family val="2"/>
      </rPr>
      <t xml:space="preserve"> NIVEL DE CUMPLIMIENTO 100% SATISFACTORIO. </t>
    </r>
  </si>
  <si>
    <r>
      <t xml:space="preserve">Realizado el seguimiento, se evidencia que seol valor de la cartera gestionada equivale a un valor de 21.029.596.557, mientras que la cartera recaudada es de  $1.190.086.743; lo que evidencia un 56% de cumplimiento en el indicador VALOR DE LA CARTERA RECAUDADA / VALOR TOTAL DE LA CARTERA GESTIONADA*100. </t>
    </r>
    <r>
      <rPr>
        <b/>
        <sz val="11"/>
        <rFont val="Arial Narrow"/>
        <family val="2"/>
      </rPr>
      <t>NIVEL DE CUMNPLIMIENTO 56% ACEPTABLE</t>
    </r>
    <r>
      <rPr>
        <sz val="11"/>
        <rFont val="Arial Narrow"/>
        <family val="2"/>
      </rPr>
      <t xml:space="preserve">. </t>
    </r>
  </si>
  <si>
    <r>
      <t xml:space="preserve">Efectuado  el seguimiento del segundo semestre de 2018, se evidencia una ejecución deficiente de la ejecución del PAC en el rubro gastos de personal, ocasionada por el no trámite de pago a contratistas por honorarios, al no haber presentado cuentas de cobro; solicitud en exceso  por parte de Talento Humano $53,000,000  para nómina de empleados y parafiscales impactando la ejecuciòn pac. </t>
    </r>
    <r>
      <rPr>
        <b/>
        <sz val="11"/>
        <rFont val="Arial Narrow"/>
        <family val="2"/>
      </rPr>
      <t>NIVEL DE CUMPLIMIENTO 85% ACEPTABLE.</t>
    </r>
  </si>
  <si>
    <r>
      <t xml:space="preserve">Realizado el  seguimiento al segundo semestre de 2018 a traves de la página web http://www.fps.gov.co/inicio/defensajudicial.html  en el item "Programación De Audiencias De Conciliación Judicial Y Extrajudicial - Audiencias 2018", se evidencia que se programaron un total de 150 audiencias (incluidas las reprogramaciones), de las cuales se celebraron 128, 18 no celebradas y 4 no tienen ningún comentario en la casilla Resultado De Las Audiencias Y/O Observaciones; estos datos se dividen así:                                                                                    1) Julio: Celebradas 25  No celebradas 4 # de radicados: 2016-110,  2016-119, 2018-184 y 1060060-1063044 Sin datos  0.                            2)Agosto: Celebradas 26  No celebradas 1 # de radicado 2017-522, Sin dato 2 # de radicados 2016-680 y 2017-286.                                                        3)Septiembre: Celebradas 24  No  celebradas 4 # de radicados: 2017-292, 2017-311, 2017-239 y 2016-377; Sin dato 1 # de radicado 2016-1172.                                                                                  4) Octubre: Celebradas 20  No celebradas 5 # de radicados 2015-178, 2017-007, 2018-103, 2017-336 y  2017-184; Sin dato 1  # de radicado  2016-247.     5)Noviembre: Celebradas 22  No celebradas 4 # de radicado 2017-840, 2016-525, 2017-735 y 2017-573 Sin dato 0                                                                6)Diciembre:  Celebradas 11.                                             Cabe aclarar, que aquellas que se reportan como no celebradas, no se eviencia que en meses posteriores se hayan llevado acabo, pues hay otras que efectivamente se reprogramarion y se ejecutaron. </t>
    </r>
    <r>
      <rPr>
        <b/>
        <sz val="11"/>
        <rFont val="Arial Narrow"/>
        <family val="2"/>
      </rPr>
      <t>NIVEL DE CUMPLIMIENTO 85% ACEPTABLE</t>
    </r>
    <r>
      <rPr>
        <sz val="11"/>
        <rFont val="Arial Narrow"/>
        <family val="2"/>
      </rPr>
      <t xml:space="preserve">.                    </t>
    </r>
  </si>
  <si>
    <r>
      <t xml:space="preserve">Realizado el seguimiento del segundo semestre de 2018 al Grupo Gestión Documental, se evidencia que se realizarón 20 seguimientos así:                               1) 5 de Julio Secretaria General, 
2) 12de Julio  G.I.T Tesorería,  
3) 18 de Julio Oficina Asesora Jurídica, 
4) 26 de Julio Seguimiento y Evaluación, 
5) 2 de Agosto Servicios de Salud,
6)  14de Agosto Cobro Persuasivo, 
7) 22 de Agosto  División Central, 
8) 5 de Septiembre G.I.T Contabilidad,
9) 12 de Septiembre Prestaciones Económicas, 
10) 20 de Septiembre G.I.T Talento Humano, 
11)  27 de Septiembre G.I.T Gestión Bienes y Compras Administrativa, 
12) 4 de Octubre Dirección General ,
13) 11 de Octubre  Afiliación y Compensación, 
14) 18 de Octubre Prestaciones Sociales, 
15) 25 de Octubre Cobro Coactivo,
16) 1 de Noviembre Subdirección Financiera,
17) 7 de Noviembre G.I.T Atención al Ciudadano 
18)  7 de Noviembre  Gestión Documental, 
19) 8 de Noviembre Servicios de Salud ,
20) 14 de Noviembre Oficina Asesora Planeación y Sistemas 
Los procesos que no cumplieron con los criterios establecidos para realizar el seguimiento son: Secretaria General, G.I.T Contabilidad, Oficina Asesora Jurídica. </t>
    </r>
    <r>
      <rPr>
        <b/>
        <sz val="11"/>
        <rFont val="Arial Narrow"/>
        <family val="2"/>
      </rPr>
      <t xml:space="preserve">NIVEL DE CUMPLIMIENTO 84% SATISFACTORIO
</t>
    </r>
  </si>
  <si>
    <r>
      <t>Realizado el seguimiento a tráves del correo electrónico, de los mensajes que se reciben del correo  interno publicaciones@fondo, se evidencia que para el segundo semestre de 2018 e realizaron 312 Publicaciones en medios electronicos asi: Mes de julio 115; Mes de agosto  57, Mes de septiembre 49, Mes de octubre 38; Mes de noviembre 30 ; Mes de diciembre 23. N</t>
    </r>
    <r>
      <rPr>
        <b/>
        <sz val="11"/>
        <rFont val="Arial Narrow"/>
        <family val="2"/>
      </rPr>
      <t>IVEL DE CUMPLIMIENTO 100% SATISFACTORIO</t>
    </r>
    <r>
      <rPr>
        <sz val="11"/>
        <rFont val="Arial Narrow"/>
        <family val="2"/>
      </rPr>
      <t>.</t>
    </r>
  </si>
  <si>
    <r>
      <t>Efectuado el seguimiento de la segunda vigencia de 2018, se evidencia que el proceso Gestión de Recursos Financeros Presupuesto,  en cuanto a la ejecución presupuestal, dio cumplimiento en un 98% conforme a la apropiación vigente para la vigencia 2018., evidenciado en el expediente documental 400.52.03</t>
    </r>
    <r>
      <rPr>
        <b/>
        <sz val="11"/>
        <rFont val="Arial Narrow"/>
        <family val="2"/>
      </rPr>
      <t xml:space="preserve"> NIVEL DE CUMPLIMIENTO 98% SATISFACTORIO</t>
    </r>
  </si>
  <si>
    <r>
      <t xml:space="preserve">Efectuado el seguimiento de la segunda vigencia de 2018, se evidencia que el proceso Gestión de Recursos Financeros Presupuesto,  en cuanto a la ejecución presupuestal, dio cumplimiento en un 98% conforme a la apropiación vigente para la vigencia 2018., evidenciado en el expediente documental 400.52.03 </t>
    </r>
    <r>
      <rPr>
        <b/>
        <sz val="11"/>
        <rFont val="Arial Narrow"/>
        <family val="2"/>
      </rPr>
      <t>NIVEL DE CUMPLIMIENTO 98% SATISFACTORIO</t>
    </r>
  </si>
  <si>
    <r>
      <t xml:space="preserve">Realizado el seguimiento del segundo semestre de 2018, se evidencia que se  los gastos generales tuvierón una ejecución del 99%. </t>
    </r>
    <r>
      <rPr>
        <b/>
        <sz val="11"/>
        <rFont val="Arial Narrow"/>
        <family val="2"/>
      </rPr>
      <t>NIVEL DE CUMPLIMIENTO 100% SATISFACTORIO</t>
    </r>
  </si>
  <si>
    <r>
      <t xml:space="preserve">Realizado el seguimiento del segundo semestre de 2018, se evidencia que la ejecución del  PAC solicitado para transferencas estuvo en el 98%. </t>
    </r>
    <r>
      <rPr>
        <b/>
        <sz val="11"/>
        <rFont val="Arial Narrow"/>
        <family val="2"/>
      </rPr>
      <t xml:space="preserve">NIVEL DE CUMPLIMIENTO 98% SATISFACTORIO. </t>
    </r>
  </si>
  <si>
    <r>
      <t>Realizado el seguimiento del segundo semestre de 2018 se evidencia que se presento de manera oportuna el informe del tirmeste Julio - septiembre a la Contaduria General, evidencia que reposa en la carpeta CGO4201901.</t>
    </r>
    <r>
      <rPr>
        <b/>
        <sz val="11"/>
        <rFont val="Arial Narrow"/>
        <family val="2"/>
      </rPr>
      <t xml:space="preserve"> NIVEL DE CUMPLIMIENTO 100% SATISFACTORIO.  </t>
    </r>
  </si>
  <si>
    <r>
      <t xml:space="preserve">Realizado el seguimiento del segundo semestre de 2018 se evidencia que la ejecución presupuestal referente a servicios de personal fue del 97%. </t>
    </r>
    <r>
      <rPr>
        <b/>
        <sz val="11"/>
        <rFont val="Arial Narrow"/>
        <family val="2"/>
      </rPr>
      <t xml:space="preserve">NIVEL DE CUMPLIMIENTO 97% SATISFACTORIO. </t>
    </r>
  </si>
  <si>
    <r>
      <t xml:space="preserve">Realizado el seguimiento del segundo semestre de 2018 se evidencia que la ejecución presupuestal de   gastos  generales fue del 97%. </t>
    </r>
    <r>
      <rPr>
        <b/>
        <sz val="11"/>
        <rFont val="Arial Narrow"/>
        <family val="2"/>
      </rPr>
      <t xml:space="preserve">NIVEL DE CUMPLIMIENTO 97% SATISFACTORIO. </t>
    </r>
  </si>
  <si>
    <r>
      <t>Realizado el seguimiento del segundo semestre de 2018 se evidencia que la ejecución presupuestal de    gastos  dfe  funcionamiento  de  trasferencias   fue  de  un 99%.</t>
    </r>
    <r>
      <rPr>
        <b/>
        <sz val="11"/>
        <rFont val="Arial Narrow"/>
        <family val="2"/>
      </rPr>
      <t xml:space="preserve"> NIVEL DE CUMPLIMIENTO 99% SATISFACTORIO. </t>
    </r>
  </si>
  <si>
    <t>Durante el II semestre del 2018, el plan de manejo de Riesgo Institucional logro un cumplimiento del 82% alcanzando un rango de calificacion aceptable, este indicador se calculo con el cumplimiento acumulado promedio de las acciones preventivas del III trimestre en 100% con el cumplimiento de 1 accion las cual se encontraba vencidas y  el cumplimiento acumulado promedio de las acciones correctivas del IV trimestre en 2993% con 41 acciones vencidas, realizando la sumatoria el resultado de latotal del II semestre de la vigencia seria 3093% del cumplimiento acumulado  y un total de 42 acciones vencidas  para un cumplimiento total  del 82%, esta informacion se puede verificar mediante la matriz del Plan de Manejo de Riesgo Institucional.</t>
  </si>
  <si>
    <t>Durante el I semestre del año 2018 se reportaron 31 Indicadores Estrategicos. Los 31 Indicadores Estrategicos obtuvieron un resultado del 79% alcanzado un rango de calificación aceptable, evidencia que se puede cotejar en la matriz de indicadores estrategicos I semestre 2018 publicado en la intranet.</t>
  </si>
  <si>
    <r>
      <t xml:space="preserve">Realizado el seguimiento del segundo semestre de 2018,  se evidencia que fueron  recibidas 26 declaraciones de giro y compensacion de las cuales 3 son corrección de registros aprobados, 1 de julio, 1 de septiembre y 1 del mes de octubre </t>
    </r>
    <r>
      <rPr>
        <b/>
        <sz val="11"/>
        <rFont val="Arial Narrow"/>
        <family val="2"/>
      </rPr>
      <t xml:space="preserve"> NIVEL DE CUMPLIMIENTO 100% SATISFACTORIO</t>
    </r>
  </si>
  <si>
    <r>
      <t xml:space="preserve">Realizado el seguimiento del segundo semestre de 2018, se evidencia a tráves de la pagina web de la entidad http://www.fps.gov.co/inicio/tepuede_interesar.html 
en el item Consolidado Gestión Prestaciones Economicas, que fueron recibidas por el  Proceso Gestión de Prestaciones Económicas 926 novedades de nómina de los pensionados de ferrocarriles y San Juan de Dios, las cuales fueron tramitadas en su totalidad. </t>
    </r>
    <r>
      <rPr>
        <b/>
        <sz val="11"/>
        <rFont val="Arial Narrow"/>
        <family val="2"/>
      </rPr>
      <t>NIVEL DE CUMPLIMIENTO 100% SATISFACTORIO</t>
    </r>
  </si>
  <si>
    <r>
      <t xml:space="preserve">Efectuado el seguimiento para el segundo semestre de 2018,  se evidencia en el correo solc@fondo que fueron enviados a los funcionarios 23 correos electrónicos que contienen boletines con casos de ataques ejecutados y con tips de recomendaciones para prevenir inconvenientes de perdida de información, </t>
    </r>
    <r>
      <rPr>
        <b/>
        <sz val="11"/>
        <rFont val="Arial Narrow"/>
        <family val="2"/>
      </rPr>
      <t>NIVEL DE CUMPLIMIENTO 100% SATISFACTORIO.</t>
    </r>
    <r>
      <rPr>
        <sz val="11"/>
        <rFont val="Arial Narrow"/>
        <family val="2"/>
      </rPr>
      <t xml:space="preserve"> </t>
    </r>
  </si>
  <si>
    <t>Realizado el seguimiento de la vigencia 2018 se evidencia que Durante el segundo semestre de 2018 se presto el servicio de transporte a los funcionarios del FPS como son al Director General, Secretario General y subdirectores.</t>
  </si>
  <si>
    <r>
      <t xml:space="preserve">Efectuado el seguimiento del segundo semestre de 2018, se evidencia a traves de una muestra aleatoria en las carpetas que contienen las facturas de recibos públicos que:                                                                       1) La factura Factura 6143435  tenía fecha limite  de pago del 23 julio – y el memorando de solicitud de cdp era del  08/08/2018.                                                                 2) Se evidencian 5 facturas de etb de Bogotá con cobro por mora.                                                                                    3) Se evidencian 2 facturas de telefonía tigo que vienen con pago inmediato.                                                        4) Se evidencia el no pago de la factura de septiembre de Buenaventura, hay un comentario que dice "la factura no llego".                                                                           5) Recargo en mora de 2 facturas de Cartagena septiembre y julio de 2018.                                                              6) Se evidencian  5 pagos parciales y/o abonos en Tumaco                                                                                                     Se recomienda realizar mesa de trabajo con el area financiera para realizar la totalidad de los pagos de manera oportuna. </t>
    </r>
    <r>
      <rPr>
        <b/>
        <sz val="11"/>
        <color indexed="8"/>
        <rFont val="Arial Narrow"/>
        <family val="2"/>
      </rPr>
      <t xml:space="preserve"> NIVEL DE CUMPLIMIENTO 93% ACEPTABLE. </t>
    </r>
  </si>
  <si>
    <r>
      <t xml:space="preserve">Efectuado el seguimiento del segundo semestre de 2018 al proceso medición y mejora, se evidencia que  el plan de mejoramiento Institucional logro un cumplimiento del 87% alcanzando un rango de calificacion aceptable, este indicador se calculo con el cumplimiento acumulado promedio de las acciones correctivas del III trimestre en 1100% con el cumplimiento de 11 acciones las cuales se encontraban vencidas y  el cumplimiento acumulado promedio de las acciones correctivas del IV trimestre en 11123% con 146 acciones vencidas, realizando la sumatoria el resultado de latotal del II semestre de la vigencia seria 12223% del cumplimiento acumulado  y un total de 157 acciones vencidas  para un cumplimiento total  del 84%. </t>
    </r>
    <r>
      <rPr>
        <b/>
        <sz val="11"/>
        <rFont val="Arial Narrow"/>
        <family val="2"/>
      </rPr>
      <t>NIVEL DE CUMP'LIMIENTO 84% ACEPTABLE</t>
    </r>
  </si>
  <si>
    <r>
      <t>Efectuado el seguimiento del segundo semestre de 2018 al proceso medición y mejora, se evidencia que se reportaron 31 Indicadores Estrategicos. Los 31 Indicadores Estrategicos obtuvieron un resultado del 79% alcanzado un rango de calificación aceptable, evidencia que se puede cotejar en la matriz de indicadores estrategicos I semestre. N</t>
    </r>
    <r>
      <rPr>
        <b/>
        <sz val="11"/>
        <rFont val="Arial Narrow"/>
        <family val="2"/>
      </rPr>
      <t>IVEL DE CUMPLIMIENTO 79% ACEPTABLE</t>
    </r>
  </si>
  <si>
    <r>
      <t xml:space="preserve">Efectuado el seguimiento del segundo semestre de 2018 al proceso medición y mejora, se evidencia que e identificaron y trataron un total de 40 productos no conformes, los cuales frente al total del semestre anterior 107, solo representa el 37% por lo que refleja que  se disminuyó en un 63% la ocurrencia de los productos no conformes. </t>
    </r>
    <r>
      <rPr>
        <b/>
        <sz val="11"/>
        <rFont val="Arial Narrow"/>
        <family val="2"/>
      </rPr>
      <t>NIVEL DE CUMPLIMIENTO 37% INSATISFACTORIO.</t>
    </r>
    <r>
      <rPr>
        <sz val="11"/>
        <rFont val="Arial Narrow"/>
        <family val="2"/>
      </rPr>
      <t xml:space="preserve">  </t>
    </r>
  </si>
  <si>
    <r>
      <t xml:space="preserve">Realizado el seguimiento del segundo semestre de 2018, se evidencia que se aplicaron 119 encuestas postramite de las cuales se obtuvo la siguiente calificación:
1) Excelente:23
2) Buenas: 65.
 </t>
    </r>
    <r>
      <rPr>
        <b/>
        <sz val="11"/>
        <rFont val="Arial Narrow"/>
        <family val="2"/>
      </rPr>
      <t xml:space="preserve">NIVEL DE CUMPLIMIENTO 92%ACEPTABLE  </t>
    </r>
    <r>
      <rPr>
        <sz val="11"/>
        <rFont val="Arial Narrow"/>
        <family val="2"/>
      </rPr>
      <t xml:space="preserve">
</t>
    </r>
  </si>
  <si>
    <r>
      <t>Efectuado el seguimiento del segundo semestre de 2018 al proceso medición y mejora, se evidencia que el plan de manejo de Riesgo Institucional logro un cumplimiento del 82% alcanzando un rango de calificacion aceptable, este indicador se calculo con el cumplimiento acumulado promedio de las acciones preventivas del III trimestre en 100% con el cumplimiento de 1 accion las cual se encontraba vencidas y  el cumplimiento acumulado promedio de las acciones correctivas del IV trimestre en 2993% con 41 acciones vencidas, realizando la sumatoria el resultado de latotal del II semestre de la vigencia seria 3093% del cumplimiento acumulado  y un total de 42 acciones vencidas  para un cumplimiento total  del 82%, esta informacion se puede verificar mediante la matriz del Plan de Manejo de Riesgo Institucional.</t>
    </r>
    <r>
      <rPr>
        <b/>
        <sz val="11"/>
        <rFont val="Arial Narrow"/>
        <family val="2"/>
      </rPr>
      <t xml:space="preserve">NIVEL DE CUMPLIMIENTO 74% ACEPTABLE. </t>
    </r>
  </si>
  <si>
    <r>
      <t>Durante el segundo semestre de 2017 se presentaron los siguientes informe, evidencia TRD 110,53,01
1. Informe Pormenorizado del estado del Control Interno del Fondo de Pasivo Social de FCN.  LEY 1474, 2. Reporte al Plan Estratégico Sectorial del primer semestre del 2018 3. Informe mensual LEY 1815/diciembre 2016. 4. Formato SIRECI diligenciado para reporte en línea del seguimiento al Plan de Mejoramiento de la CGR.  5). informe a la Agencia Nacional de Defensa Jurídica del Estado.</t>
    </r>
    <r>
      <rPr>
        <b/>
        <sz val="11"/>
        <rFont val="Arial Narrow"/>
        <family val="2"/>
      </rPr>
      <t xml:space="preserve"> NIVEL DE CUMPLIMIENTO 100% SATISFACTORIO.  </t>
    </r>
    <r>
      <rPr>
        <sz val="11"/>
        <rFont val="Arial Narrow"/>
        <family val="2"/>
      </rPr>
      <t xml:space="preserve">
</t>
    </r>
  </si>
  <si>
    <r>
      <t xml:space="preserve">Se evidiencia que a la fecha el proceso Seguimiento y evaluación Independiente no ha diseñado n proyecto  que permita realizar la medición delos porceso y las dependencias. </t>
    </r>
    <r>
      <rPr>
        <b/>
        <sz val="11"/>
        <rFont val="Arial Narrow"/>
        <family val="2"/>
      </rPr>
      <t xml:space="preserve">NIVEL DE CUMPLIMIENTO 0% INSATISFACTORIO.  
</t>
    </r>
  </si>
  <si>
    <r>
      <t>Realizado el seguimiento de la vigencia 2018, se evidencia que en el segundo semestre de 2018  se  publicaron 213 contratos en SECOP. Evidencia pagina  www.colombiacompra.gov.co.</t>
    </r>
    <r>
      <rPr>
        <b/>
        <sz val="11"/>
        <rFont val="Arial Narrow"/>
        <family val="2"/>
      </rPr>
      <t xml:space="preserve">NIVEL DE CUMPLIMIENTO 100% SATISFACTORIO.  </t>
    </r>
  </si>
  <si>
    <r>
      <t xml:space="preserve">Efectuado el seguimiento del segundo semestre de 2018 a traves de la pagina web http://www.fps.gov.co/inicio/contratos_ejecutados.html , en el item Contratos Ejecutados Fondo de Pasivo Social de Ferrocarriles Nacionales de Colombia - Contratos ejecutados Fondo de Pasivo Social; se evidencian publicados 64 contratos, el último contrato relacionado tiene fecha de inicio del 01 de septiembre de 2018 "Selección Abreviada De Menor Cuantía 005 De 2018 - Unión Temporal FPS. Por lo cual se evidencia que no se ha publicado la contratación realizada de octubre a diciembre del 2018. </t>
    </r>
    <r>
      <rPr>
        <b/>
        <sz val="11"/>
        <rFont val="Arial Narrow"/>
        <family val="2"/>
      </rPr>
      <t>NIVEL DE CUMPLIMIENTO 33% INSATISFACTORIO.</t>
    </r>
    <r>
      <rPr>
        <sz val="11"/>
        <rFont val="Arial Narrow"/>
        <family val="2"/>
      </rPr>
      <t xml:space="preserve">  </t>
    </r>
  </si>
  <si>
    <r>
      <t xml:space="preserve">Efectuado el seguimiento del segundo semestre de 2018, se evidencia que el Fondo adquirio las Pólizas con la firma aseguradora solidaria de Colombia:            1. Póliza de seguro de responsabilidad civil  servidores publico 980 87 994000000075 de fechas 27/11/18 -  02/09/19                                                                         2. Póliza de Seguros Responsabilidad civil extracontractual  980 80 994000000285 de fechas 27/11/18 - 02/09/19.
3. Póliza de Transporte de Valores 980 91 994000000060 de fechas 27/11/18 - 02/09/19
4. Póliza de manejo  para entidades oficiales 980 64 994000000272  de fechas 27/11/18 - 02/09/19
5. Póliza  Todo riesgo, Daño Material  - 980 83 994000000085 de fechas 27/11/18 - 02/09/19
6.  Póliza  Todo de Infildad y riesgos Financieros 980 63 994000000037 de fechas 27/11/18 - 02/09/19. </t>
    </r>
    <r>
      <rPr>
        <b/>
        <sz val="11"/>
        <color indexed="8"/>
        <rFont val="Arial Narrow"/>
        <family val="2"/>
      </rPr>
      <t xml:space="preserve">    </t>
    </r>
    <r>
      <rPr>
        <sz val="11"/>
        <color indexed="8"/>
        <rFont val="Arial Narrow"/>
        <family val="2"/>
      </rPr>
      <t>Estas polizas fueron remitidas al director para firma mediante memorando 20194200008043.</t>
    </r>
    <r>
      <rPr>
        <b/>
        <sz val="11"/>
        <color indexed="8"/>
        <rFont val="Arial Narrow"/>
        <family val="2"/>
      </rPr>
      <t>NIVEL DE CUMPLIMIENTO 100% SATISFACTORIO</t>
    </r>
  </si>
</sst>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40A]hh:mm:ss\ AM/PM"/>
    <numFmt numFmtId="199" formatCode="[$-1240A]&quot;$&quot;\ #,##0.00;\(&quot;$&quot;\ #,##0.00\)"/>
    <numFmt numFmtId="200" formatCode="0.0%"/>
    <numFmt numFmtId="201" formatCode="0.0"/>
    <numFmt numFmtId="202" formatCode="[$-240A]dddd\,\ dd&quot; de &quot;mmmm&quot; de &quot;yyyy"/>
    <numFmt numFmtId="203" formatCode="0.000%"/>
    <numFmt numFmtId="204" formatCode="0.0000%"/>
    <numFmt numFmtId="205" formatCode="0.00000%"/>
    <numFmt numFmtId="206" formatCode="0.000000%"/>
    <numFmt numFmtId="207" formatCode="0.0000000%"/>
    <numFmt numFmtId="208" formatCode="0.00000000%"/>
  </numFmts>
  <fonts count="52">
    <font>
      <sz val="11"/>
      <color theme="1"/>
      <name val="Calibri"/>
      <family val="2"/>
    </font>
    <font>
      <sz val="11"/>
      <color indexed="8"/>
      <name val="Calibri"/>
      <family val="2"/>
    </font>
    <font>
      <sz val="10"/>
      <name val="Arial"/>
      <family val="2"/>
    </font>
    <font>
      <b/>
      <sz val="12"/>
      <name val="Arial Narrow"/>
      <family val="2"/>
    </font>
    <font>
      <sz val="11"/>
      <name val="Arial Narrow"/>
      <family val="2"/>
    </font>
    <font>
      <sz val="11"/>
      <color indexed="8"/>
      <name val="Arial Narrow"/>
      <family val="2"/>
    </font>
    <font>
      <sz val="8"/>
      <name val="Calibri"/>
      <family val="2"/>
    </font>
    <font>
      <u val="single"/>
      <sz val="7.7"/>
      <color indexed="12"/>
      <name val="Calibri"/>
      <family val="2"/>
    </font>
    <font>
      <u val="single"/>
      <sz val="7.7"/>
      <color indexed="20"/>
      <name val="Calibri"/>
      <family val="2"/>
    </font>
    <font>
      <sz val="26"/>
      <color indexed="8"/>
      <name val="Calibri"/>
      <family val="2"/>
    </font>
    <font>
      <sz val="9"/>
      <color indexed="8"/>
      <name val="Bookman Old Style"/>
      <family val="1"/>
    </font>
    <font>
      <b/>
      <sz val="11"/>
      <name val="Arial Narrow"/>
      <family val="2"/>
    </font>
    <font>
      <b/>
      <sz val="11"/>
      <color indexed="9"/>
      <name val="Arial Narrow"/>
      <family val="2"/>
    </font>
    <font>
      <b/>
      <sz val="11"/>
      <name val="Bookman Old Style"/>
      <family val="1"/>
    </font>
    <font>
      <sz val="11"/>
      <name val="Bookman Old Style"/>
      <family val="1"/>
    </font>
    <font>
      <b/>
      <sz val="11"/>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tint="0.04998999834060669"/>
      <name val="Arial Narrow"/>
      <family val="2"/>
    </font>
    <font>
      <sz val="9"/>
      <color theme="1"/>
      <name val="Calibri"/>
      <family val="2"/>
    </font>
    <font>
      <sz val="11"/>
      <color theme="1"/>
      <name val="Arial Narrow"/>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0"/>
        <bgColor indexed="64"/>
      </patternFill>
    </fill>
    <fill>
      <patternFill patternType="solid">
        <fgColor indexed="29"/>
        <bgColor indexed="64"/>
      </patternFill>
    </fill>
    <fill>
      <patternFill patternType="solid">
        <fgColor indexed="13"/>
        <bgColor indexed="64"/>
      </patternFill>
    </fill>
    <fill>
      <patternFill patternType="solid">
        <fgColor indexed="8"/>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0" tint="-0.1499900072813034"/>
        <bgColor indexed="64"/>
      </patternFill>
    </fill>
    <fill>
      <patternFill patternType="solid">
        <fgColor rgb="FFEBBB87"/>
        <bgColor indexed="64"/>
      </patternFill>
    </fill>
    <fill>
      <patternFill patternType="solid">
        <fgColor rgb="FF80F2CF"/>
        <bgColor indexed="64"/>
      </patternFill>
    </fill>
    <fill>
      <patternFill patternType="solid">
        <fgColor rgb="FFFFFF99"/>
        <bgColor indexed="64"/>
      </patternFill>
    </fill>
    <fill>
      <patternFill patternType="solid">
        <fgColor rgb="FFCCFFFF"/>
        <bgColor indexed="64"/>
      </patternFill>
    </fill>
    <fill>
      <patternFill patternType="solid">
        <fgColor theme="0" tint="-0.24997000396251678"/>
        <bgColor indexed="64"/>
      </patternFill>
    </fill>
    <fill>
      <patternFill patternType="solid">
        <fgColor indexed="43"/>
        <bgColor indexed="64"/>
      </patternFill>
    </fill>
    <fill>
      <patternFill patternType="solid">
        <fgColor rgb="FFCCFFCC"/>
        <bgColor indexed="64"/>
      </patternFill>
    </fill>
    <fill>
      <patternFill patternType="solid">
        <fgColor rgb="FFFCD5B4"/>
        <bgColor indexed="64"/>
      </patternFill>
    </fill>
    <fill>
      <patternFill patternType="solid">
        <fgColor indexed="9"/>
        <bgColor indexed="64"/>
      </patternFill>
    </fill>
    <fill>
      <patternFill patternType="solid">
        <fgColor indexed="44"/>
        <bgColor indexed="64"/>
      </patternFill>
    </fill>
    <fill>
      <patternFill patternType="solid">
        <fgColor indexed="5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0" fillId="29"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1"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2" fillId="20"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87">
    <xf numFmtId="0" fontId="0" fillId="0" borderId="0" xfId="0" applyFont="1" applyAlignment="1">
      <alignment/>
    </xf>
    <xf numFmtId="0" fontId="0" fillId="32" borderId="10" xfId="0" applyFill="1" applyBorder="1" applyAlignment="1">
      <alignment/>
    </xf>
    <xf numFmtId="0" fontId="0" fillId="3" borderId="0" xfId="0" applyFill="1" applyAlignment="1">
      <alignment/>
    </xf>
    <xf numFmtId="0" fontId="0" fillId="18" borderId="10" xfId="0" applyFill="1" applyBorder="1" applyAlignment="1">
      <alignment/>
    </xf>
    <xf numFmtId="0" fontId="0" fillId="33" borderId="0" xfId="0" applyFill="1" applyAlignment="1">
      <alignment/>
    </xf>
    <xf numFmtId="0" fontId="9" fillId="0" borderId="0" xfId="0" applyFont="1" applyAlignment="1">
      <alignment/>
    </xf>
    <xf numFmtId="0" fontId="0" fillId="2" borderId="10" xfId="0" applyFill="1" applyBorder="1" applyAlignment="1">
      <alignment vertical="center"/>
    </xf>
    <xf numFmtId="0" fontId="0" fillId="34" borderId="10" xfId="0" applyFill="1" applyBorder="1" applyAlignment="1">
      <alignment vertical="center"/>
    </xf>
    <xf numFmtId="0" fontId="0" fillId="0" borderId="10" xfId="0" applyBorder="1" applyAlignment="1">
      <alignment/>
    </xf>
    <xf numFmtId="0" fontId="11" fillId="35" borderId="10" xfId="0" applyFont="1" applyFill="1" applyBorder="1" applyAlignment="1" applyProtection="1">
      <alignment horizontal="center" vertical="center" wrapText="1"/>
      <protection/>
    </xf>
    <xf numFmtId="0" fontId="12" fillId="36"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0" fontId="11" fillId="10" borderId="10" xfId="0" applyFont="1" applyFill="1" applyBorder="1" applyAlignment="1" applyProtection="1">
      <alignment horizontal="center" vertical="center" wrapText="1"/>
      <protection/>
    </xf>
    <xf numFmtId="0" fontId="4" fillId="8" borderId="10" xfId="0" applyFont="1" applyFill="1" applyBorder="1" applyAlignment="1" applyProtection="1">
      <alignment horizontal="center" vertical="center"/>
      <protection/>
    </xf>
    <xf numFmtId="0" fontId="4" fillId="8" borderId="10" xfId="0" applyFont="1" applyFill="1" applyBorder="1" applyAlignment="1" applyProtection="1">
      <alignment horizontal="center" vertical="center" wrapText="1"/>
      <protection/>
    </xf>
    <xf numFmtId="0" fontId="11" fillId="8" borderId="10" xfId="0" applyFont="1" applyFill="1" applyBorder="1" applyAlignment="1" applyProtection="1">
      <alignment horizontal="center" vertical="center" wrapText="1"/>
      <protection/>
    </xf>
    <xf numFmtId="0" fontId="4" fillId="8" borderId="10" xfId="0" applyFont="1" applyFill="1" applyBorder="1" applyAlignment="1" applyProtection="1">
      <alignment horizontal="justify" vertical="center" wrapText="1"/>
      <protection/>
    </xf>
    <xf numFmtId="9" fontId="4" fillId="8" borderId="10" xfId="0" applyNumberFormat="1" applyFont="1" applyFill="1" applyBorder="1" applyAlignment="1" applyProtection="1">
      <alignment horizontal="center" vertical="center"/>
      <protection/>
    </xf>
    <xf numFmtId="9" fontId="4" fillId="8" borderId="10" xfId="0" applyNumberFormat="1"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protection/>
    </xf>
    <xf numFmtId="0" fontId="4" fillId="37" borderId="10" xfId="0" applyFont="1" applyFill="1" applyBorder="1" applyAlignment="1" applyProtection="1">
      <alignment horizontal="justify" vertical="center" wrapText="1"/>
      <protection/>
    </xf>
    <xf numFmtId="9" fontId="11" fillId="37" borderId="10" xfId="0" applyNumberFormat="1"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0" fontId="4" fillId="4" borderId="10" xfId="94" applyFont="1" applyFill="1" applyBorder="1" applyAlignment="1" applyProtection="1">
      <alignment horizontal="center" vertical="center" wrapText="1"/>
      <protection/>
    </xf>
    <xf numFmtId="0" fontId="4" fillId="4" borderId="10" xfId="94" applyFont="1" applyFill="1" applyBorder="1" applyAlignment="1" applyProtection="1">
      <alignment horizontal="justify" vertical="center" wrapText="1"/>
      <protection/>
    </xf>
    <xf numFmtId="0" fontId="4" fillId="4" borderId="10" xfId="0" applyFont="1" applyFill="1" applyBorder="1" applyAlignment="1" applyProtection="1">
      <alignment horizontal="center" vertical="center"/>
      <protection/>
    </xf>
    <xf numFmtId="0" fontId="11" fillId="4" borderId="10"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9" fontId="4" fillId="38" borderId="10" xfId="0" applyNumberFormat="1" applyFont="1" applyFill="1" applyBorder="1" applyAlignment="1" applyProtection="1">
      <alignment horizontal="center" vertical="center" wrapText="1"/>
      <protection/>
    </xf>
    <xf numFmtId="0" fontId="11" fillId="38" borderId="10" xfId="0" applyFont="1" applyFill="1" applyBorder="1" applyAlignment="1" applyProtection="1">
      <alignment horizontal="center" vertical="center" wrapText="1"/>
      <protection/>
    </xf>
    <xf numFmtId="0" fontId="4" fillId="38" borderId="10" xfId="94" applyFont="1" applyFill="1" applyBorder="1" applyAlignment="1" applyProtection="1">
      <alignment horizontal="center" vertical="center" wrapText="1"/>
      <protection/>
    </xf>
    <xf numFmtId="0" fontId="4" fillId="38" borderId="10" xfId="0" applyFont="1" applyFill="1" applyBorder="1" applyAlignment="1" applyProtection="1">
      <alignment horizontal="justify" vertical="center" wrapText="1"/>
      <protection/>
    </xf>
    <xf numFmtId="0" fontId="4" fillId="38" borderId="10" xfId="0" applyNumberFormat="1" applyFont="1" applyFill="1" applyBorder="1" applyAlignment="1" applyProtection="1">
      <alignment horizontal="center" vertical="center" wrapText="1"/>
      <protection/>
    </xf>
    <xf numFmtId="9" fontId="4" fillId="38" borderId="10" xfId="94" applyNumberFormat="1" applyFont="1" applyFill="1" applyBorder="1" applyAlignment="1" applyProtection="1">
      <alignment horizontal="center" vertical="center" wrapText="1"/>
      <protection/>
    </xf>
    <xf numFmtId="49" fontId="4" fillId="39" borderId="10" xfId="0" applyNumberFormat="1"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xf numFmtId="9" fontId="11" fillId="39" borderId="10" xfId="0" applyNumberFormat="1" applyFont="1" applyFill="1" applyBorder="1" applyAlignment="1" applyProtection="1">
      <alignment horizontal="center" vertical="center" wrapText="1"/>
      <protection/>
    </xf>
    <xf numFmtId="0" fontId="4" fillId="39" borderId="10" xfId="0" applyFont="1" applyFill="1" applyBorder="1" applyAlignment="1" applyProtection="1">
      <alignment horizontal="justify" vertical="center" wrapText="1"/>
      <protection/>
    </xf>
    <xf numFmtId="49" fontId="4" fillId="39" borderId="10" xfId="0" applyNumberFormat="1" applyFont="1" applyFill="1" applyBorder="1" applyAlignment="1" applyProtection="1">
      <alignment horizontal="justify" vertical="center" wrapText="1"/>
      <protection/>
    </xf>
    <xf numFmtId="9" fontId="4" fillId="39" borderId="10" xfId="0" applyNumberFormat="1" applyFont="1" applyFill="1" applyBorder="1" applyAlignment="1" applyProtection="1">
      <alignment horizontal="center" vertical="center" wrapText="1"/>
      <protection/>
    </xf>
    <xf numFmtId="0" fontId="4" fillId="7" borderId="10" xfId="0" applyFont="1" applyFill="1" applyBorder="1" applyAlignment="1" applyProtection="1">
      <alignment horizontal="center" vertical="center" wrapText="1"/>
      <protection/>
    </xf>
    <xf numFmtId="0" fontId="4" fillId="7" borderId="10" xfId="0" applyFont="1" applyFill="1" applyBorder="1" applyAlignment="1" applyProtection="1">
      <alignment horizontal="center" vertical="center"/>
      <protection/>
    </xf>
    <xf numFmtId="0" fontId="4" fillId="7" borderId="10" xfId="0" applyFont="1" applyFill="1" applyBorder="1" applyAlignment="1" applyProtection="1">
      <alignment horizontal="justify" vertical="center" wrapText="1"/>
      <protection/>
    </xf>
    <xf numFmtId="9" fontId="4" fillId="7" borderId="10" xfId="0" applyNumberFormat="1" applyFont="1" applyFill="1" applyBorder="1" applyAlignment="1" applyProtection="1">
      <alignment horizontal="center" vertical="center" wrapText="1"/>
      <protection/>
    </xf>
    <xf numFmtId="9" fontId="11" fillId="7" borderId="10" xfId="0" applyNumberFormat="1" applyFont="1" applyFill="1" applyBorder="1" applyAlignment="1" applyProtection="1">
      <alignment horizontal="center" vertical="center" wrapText="1"/>
      <protection/>
    </xf>
    <xf numFmtId="0" fontId="4" fillId="12" borderId="10" xfId="0" applyFont="1" applyFill="1" applyBorder="1" applyAlignment="1" applyProtection="1">
      <alignment horizontal="center" vertical="center" wrapText="1"/>
      <protection/>
    </xf>
    <xf numFmtId="49" fontId="4" fillId="12" borderId="10" xfId="0" applyNumberFormat="1" applyFont="1" applyFill="1" applyBorder="1" applyAlignment="1" applyProtection="1">
      <alignment horizontal="center" vertical="center"/>
      <protection/>
    </xf>
    <xf numFmtId="0" fontId="4" fillId="40" borderId="10" xfId="0" applyFont="1" applyFill="1" applyBorder="1" applyAlignment="1" applyProtection="1">
      <alignment horizontal="center" vertical="center" wrapText="1"/>
      <protection/>
    </xf>
    <xf numFmtId="0" fontId="4" fillId="40" borderId="10" xfId="0" applyFont="1" applyFill="1" applyBorder="1" applyAlignment="1" applyProtection="1">
      <alignment horizontal="justify" vertical="center" wrapText="1"/>
      <protection/>
    </xf>
    <xf numFmtId="9" fontId="4" fillId="40" borderId="10" xfId="0" applyNumberFormat="1" applyFont="1" applyFill="1" applyBorder="1" applyAlignment="1" applyProtection="1">
      <alignment horizontal="center" vertical="center" wrapText="1"/>
      <protection/>
    </xf>
    <xf numFmtId="0" fontId="11" fillId="40" borderId="10" xfId="0" applyFont="1" applyFill="1" applyBorder="1" applyAlignment="1" applyProtection="1">
      <alignment horizontal="center" vertical="center" wrapText="1"/>
      <protection/>
    </xf>
    <xf numFmtId="0" fontId="4" fillId="13" borderId="10" xfId="0" applyFont="1" applyFill="1" applyBorder="1" applyAlignment="1" applyProtection="1">
      <alignment horizontal="center" vertical="center" wrapText="1"/>
      <protection/>
    </xf>
    <xf numFmtId="9" fontId="4" fillId="13" borderId="10" xfId="0" applyNumberFormat="1" applyFont="1" applyFill="1" applyBorder="1" applyAlignment="1" applyProtection="1">
      <alignment horizontal="center" vertical="center" wrapText="1"/>
      <protection/>
    </xf>
    <xf numFmtId="0" fontId="4" fillId="13" borderId="10" xfId="0" applyFont="1" applyFill="1" applyBorder="1" applyAlignment="1" applyProtection="1">
      <alignment horizontal="justify" vertical="center" wrapText="1"/>
      <protection/>
    </xf>
    <xf numFmtId="0" fontId="11" fillId="13" borderId="10" xfId="0" applyFont="1" applyFill="1" applyBorder="1" applyAlignment="1" applyProtection="1">
      <alignment horizontal="center" vertical="center" wrapText="1"/>
      <protection/>
    </xf>
    <xf numFmtId="0" fontId="4" fillId="41" borderId="10" xfId="0" applyFont="1" applyFill="1" applyBorder="1" applyAlignment="1" applyProtection="1">
      <alignment horizontal="center" vertical="center" wrapText="1"/>
      <protection/>
    </xf>
    <xf numFmtId="9" fontId="4" fillId="41" borderId="10" xfId="0" applyNumberFormat="1" applyFont="1" applyFill="1" applyBorder="1" applyAlignment="1" applyProtection="1">
      <alignment horizontal="center" vertical="center" wrapText="1"/>
      <protection/>
    </xf>
    <xf numFmtId="0" fontId="4" fillId="41" borderId="10" xfId="0" applyFont="1" applyFill="1" applyBorder="1" applyAlignment="1" applyProtection="1">
      <alignment horizontal="justify" vertical="center" wrapText="1"/>
      <protection/>
    </xf>
    <xf numFmtId="0" fontId="4" fillId="42" borderId="10" xfId="0" applyFont="1" applyFill="1" applyBorder="1" applyAlignment="1" applyProtection="1">
      <alignment horizontal="center" vertical="center" wrapText="1"/>
      <protection/>
    </xf>
    <xf numFmtId="0" fontId="4" fillId="42" borderId="10" xfId="0" applyFont="1" applyFill="1" applyBorder="1" applyAlignment="1" applyProtection="1">
      <alignment horizontal="justify" vertical="center" wrapText="1"/>
      <protection/>
    </xf>
    <xf numFmtId="0" fontId="11" fillId="41" borderId="10" xfId="0" applyFont="1" applyFill="1" applyBorder="1" applyAlignment="1" applyProtection="1">
      <alignment horizontal="center" vertical="center" wrapText="1"/>
      <protection/>
    </xf>
    <xf numFmtId="9" fontId="4" fillId="42" borderId="10" xfId="0" applyNumberFormat="1" applyFont="1" applyFill="1" applyBorder="1" applyAlignment="1" applyProtection="1">
      <alignment horizontal="center" vertical="center" wrapText="1"/>
      <protection/>
    </xf>
    <xf numFmtId="0" fontId="4" fillId="43" borderId="10" xfId="0" applyFont="1" applyFill="1" applyBorder="1" applyAlignment="1" applyProtection="1">
      <alignment horizontal="center" vertical="center" wrapText="1"/>
      <protection/>
    </xf>
    <xf numFmtId="0" fontId="4" fillId="43" borderId="10" xfId="0" applyFont="1" applyFill="1" applyBorder="1" applyAlignment="1" applyProtection="1">
      <alignment horizontal="justify" vertical="center" wrapText="1"/>
      <protection/>
    </xf>
    <xf numFmtId="0" fontId="11" fillId="43" borderId="10" xfId="0" applyFont="1" applyFill="1" applyBorder="1" applyAlignment="1" applyProtection="1">
      <alignment horizontal="center" vertical="center" wrapText="1"/>
      <protection/>
    </xf>
    <xf numFmtId="9" fontId="4" fillId="43" borderId="10" xfId="0" applyNumberFormat="1" applyFont="1" applyFill="1" applyBorder="1" applyAlignment="1" applyProtection="1">
      <alignment horizontal="center" vertical="center" wrapText="1"/>
      <protection/>
    </xf>
    <xf numFmtId="0" fontId="4" fillId="44" borderId="10" xfId="0" applyFont="1" applyFill="1" applyBorder="1" applyAlignment="1" applyProtection="1">
      <alignment horizontal="center" vertical="center" wrapText="1"/>
      <protection/>
    </xf>
    <xf numFmtId="9" fontId="4" fillId="44" borderId="10" xfId="0" applyNumberFormat="1" applyFont="1" applyFill="1" applyBorder="1" applyAlignment="1" applyProtection="1">
      <alignment horizontal="center" vertical="center" wrapText="1"/>
      <protection/>
    </xf>
    <xf numFmtId="0" fontId="4" fillId="44" borderId="10" xfId="0" applyFont="1" applyFill="1" applyBorder="1" applyAlignment="1" applyProtection="1">
      <alignment horizontal="justify" vertical="center" wrapText="1"/>
      <protection/>
    </xf>
    <xf numFmtId="0" fontId="11" fillId="44" borderId="10" xfId="0" applyFont="1" applyFill="1" applyBorder="1" applyAlignment="1" applyProtection="1">
      <alignment horizontal="center" vertical="center" wrapText="1"/>
      <protection/>
    </xf>
    <xf numFmtId="0" fontId="49" fillId="41" borderId="10" xfId="0" applyFont="1" applyFill="1" applyBorder="1" applyAlignment="1" applyProtection="1">
      <alignment horizontal="center" vertical="center" wrapText="1"/>
      <protection/>
    </xf>
    <xf numFmtId="0" fontId="0" fillId="0" borderId="0" xfId="0" applyAlignment="1" applyProtection="1">
      <alignment/>
      <protection/>
    </xf>
    <xf numFmtId="0" fontId="11" fillId="45" borderId="11" xfId="0" applyFont="1" applyFill="1" applyBorder="1" applyAlignment="1" applyProtection="1">
      <alignment horizontal="center" vertical="center" wrapText="1"/>
      <protection/>
    </xf>
    <xf numFmtId="3" fontId="11" fillId="45" borderId="10" xfId="0" applyNumberFormat="1" applyFont="1" applyFill="1" applyBorder="1" applyAlignment="1" applyProtection="1">
      <alignment horizontal="center" vertical="center" wrapText="1"/>
      <protection/>
    </xf>
    <xf numFmtId="9" fontId="11" fillId="45" borderId="10" xfId="104" applyFont="1" applyFill="1" applyBorder="1" applyAlignment="1" applyProtection="1">
      <alignment horizontal="center" vertical="center" wrapText="1"/>
      <protection/>
    </xf>
    <xf numFmtId="0" fontId="13" fillId="45" borderId="10" xfId="0" applyFont="1" applyFill="1" applyBorder="1" applyAlignment="1" applyProtection="1">
      <alignment horizontal="center" vertical="center" wrapText="1"/>
      <protection/>
    </xf>
    <xf numFmtId="0" fontId="5" fillId="39" borderId="10" xfId="0" applyFont="1" applyFill="1" applyBorder="1" applyAlignment="1" applyProtection="1">
      <alignment horizontal="center" vertical="center"/>
      <protection/>
    </xf>
    <xf numFmtId="0" fontId="5" fillId="39" borderId="10" xfId="0" applyFont="1" applyFill="1" applyBorder="1" applyAlignment="1" applyProtection="1">
      <alignment horizontal="center" vertical="center" wrapText="1"/>
      <protection/>
    </xf>
    <xf numFmtId="9" fontId="4" fillId="39" borderId="10" xfId="104" applyFont="1" applyFill="1" applyBorder="1" applyAlignment="1" applyProtection="1">
      <alignment horizontal="center" vertical="center" wrapText="1"/>
      <protection/>
    </xf>
    <xf numFmtId="9" fontId="4" fillId="39" borderId="10" xfId="104" applyNumberFormat="1" applyFont="1" applyFill="1" applyBorder="1" applyAlignment="1" applyProtection="1">
      <alignment horizontal="center" vertical="center" wrapText="1"/>
      <protection/>
    </xf>
    <xf numFmtId="0" fontId="5" fillId="7" borderId="10" xfId="0" applyFont="1" applyFill="1" applyBorder="1" applyAlignment="1" applyProtection="1">
      <alignment horizontal="center" vertical="center"/>
      <protection/>
    </xf>
    <xf numFmtId="0" fontId="5" fillId="7" borderId="10" xfId="0" applyFont="1" applyFill="1" applyBorder="1" applyAlignment="1" applyProtection="1">
      <alignment horizontal="center" vertical="center" wrapText="1"/>
      <protection/>
    </xf>
    <xf numFmtId="9" fontId="4" fillId="7" borderId="10" xfId="104" applyFont="1" applyFill="1" applyBorder="1" applyAlignment="1" applyProtection="1">
      <alignment horizontal="center" vertical="center" wrapText="1"/>
      <protection/>
    </xf>
    <xf numFmtId="9" fontId="4" fillId="7" borderId="10" xfId="104" applyNumberFormat="1" applyFont="1" applyFill="1" applyBorder="1" applyAlignment="1" applyProtection="1">
      <alignment horizontal="center" vertical="center" wrapText="1"/>
      <protection/>
    </xf>
    <xf numFmtId="3" fontId="0" fillId="0" borderId="0" xfId="0" applyNumberFormat="1" applyAlignment="1" applyProtection="1">
      <alignment/>
      <protection/>
    </xf>
    <xf numFmtId="0" fontId="0" fillId="0" borderId="0" xfId="0" applyFont="1" applyAlignment="1" applyProtection="1">
      <alignment/>
      <protection/>
    </xf>
    <xf numFmtId="0" fontId="50" fillId="0" borderId="0" xfId="0" applyFont="1" applyAlignment="1" applyProtection="1">
      <alignment horizontal="justify" vertical="center" wrapText="1"/>
      <protection/>
    </xf>
    <xf numFmtId="0" fontId="10" fillId="0" borderId="0" xfId="0" applyFont="1" applyAlignment="1" applyProtection="1">
      <alignment/>
      <protection/>
    </xf>
    <xf numFmtId="0" fontId="4" fillId="12" borderId="10" xfId="0" applyFont="1" applyFill="1" applyBorder="1" applyAlignment="1" applyProtection="1">
      <alignment horizontal="center" vertical="center" wrapText="1"/>
      <protection locked="0"/>
    </xf>
    <xf numFmtId="0" fontId="4" fillId="12" borderId="10" xfId="0" applyFont="1" applyFill="1" applyBorder="1" applyAlignment="1" applyProtection="1">
      <alignment horizontal="justify" vertical="center" wrapText="1"/>
      <protection locked="0"/>
    </xf>
    <xf numFmtId="49" fontId="51" fillId="39" borderId="10" xfId="0" applyNumberFormat="1" applyFont="1" applyFill="1" applyBorder="1" applyAlignment="1" applyProtection="1">
      <alignment horizontal="justify" vertical="center" wrapText="1"/>
      <protection locked="0"/>
    </xf>
    <xf numFmtId="0" fontId="4" fillId="12" borderId="10" xfId="0" applyFont="1" applyFill="1" applyBorder="1" applyAlignment="1" applyProtection="1">
      <alignment horizontal="justify" vertical="center" wrapText="1"/>
      <protection/>
    </xf>
    <xf numFmtId="0" fontId="11" fillId="12" borderId="10" xfId="0" applyFont="1" applyFill="1" applyBorder="1" applyAlignment="1" applyProtection="1">
      <alignment horizontal="center" vertical="center" wrapText="1"/>
      <protection/>
    </xf>
    <xf numFmtId="9" fontId="4" fillId="12" borderId="10" xfId="0" applyNumberFormat="1" applyFont="1" applyFill="1" applyBorder="1" applyAlignment="1" applyProtection="1">
      <alignment horizontal="center" vertical="center" wrapText="1"/>
      <protection/>
    </xf>
    <xf numFmtId="0" fontId="14" fillId="10" borderId="10" xfId="0" applyFont="1" applyFill="1" applyBorder="1" applyAlignment="1" applyProtection="1">
      <alignment horizontal="center" vertical="center" wrapText="1"/>
      <protection/>
    </xf>
    <xf numFmtId="9" fontId="4" fillId="37" borderId="10" xfId="0" applyNumberFormat="1" applyFont="1" applyFill="1" applyBorder="1" applyAlignment="1" applyProtection="1">
      <alignment horizontal="center" vertical="center" wrapText="1"/>
      <protection/>
    </xf>
    <xf numFmtId="9" fontId="4" fillId="46" borderId="10" xfId="0" applyNumberFormat="1" applyFont="1" applyFill="1" applyBorder="1" applyAlignment="1" applyProtection="1">
      <alignment horizontal="center" vertical="center" wrapText="1"/>
      <protection/>
    </xf>
    <xf numFmtId="9" fontId="4" fillId="12" borderId="10" xfId="0" applyNumberFormat="1" applyFont="1" applyFill="1" applyBorder="1" applyAlignment="1" applyProtection="1">
      <alignment horizontal="center" vertical="center"/>
      <protection/>
    </xf>
    <xf numFmtId="9" fontId="4" fillId="37" borderId="10" xfId="0" applyNumberFormat="1" applyFont="1" applyFill="1" applyBorder="1" applyAlignment="1" applyProtection="1">
      <alignment horizontal="center" vertical="center"/>
      <protection/>
    </xf>
    <xf numFmtId="0" fontId="11" fillId="42" borderId="10" xfId="0" applyFont="1" applyFill="1" applyBorder="1" applyAlignment="1" applyProtection="1">
      <alignment horizontal="center" vertical="center" wrapText="1"/>
      <protection/>
    </xf>
    <xf numFmtId="0" fontId="4" fillId="43" borderId="10" xfId="0" applyFont="1" applyFill="1" applyBorder="1" applyAlignment="1" applyProtection="1">
      <alignment horizontal="center" vertical="center" wrapText="1"/>
      <protection locked="0"/>
    </xf>
    <xf numFmtId="0" fontId="4" fillId="4" borderId="10" xfId="0" applyFont="1" applyFill="1" applyBorder="1" applyAlignment="1" applyProtection="1">
      <alignment horizontal="center" vertical="center" wrapText="1"/>
      <protection locked="0"/>
    </xf>
    <xf numFmtId="0" fontId="4" fillId="38" borderId="10" xfId="0" applyNumberFormat="1" applyFont="1" applyFill="1" applyBorder="1" applyAlignment="1" applyProtection="1">
      <alignment horizontal="center" vertical="center" wrapText="1"/>
      <protection locked="0"/>
    </xf>
    <xf numFmtId="49" fontId="4" fillId="39" borderId="10" xfId="0" applyNumberFormat="1"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0" fontId="4" fillId="42" borderId="10" xfId="0" applyFont="1" applyFill="1" applyBorder="1" applyAlignment="1" applyProtection="1">
      <alignment horizontal="center" vertical="center" wrapText="1"/>
      <protection locked="0"/>
    </xf>
    <xf numFmtId="0" fontId="4" fillId="4" borderId="10" xfId="0" applyFont="1" applyFill="1" applyBorder="1" applyAlignment="1" applyProtection="1">
      <alignment horizontal="justify" vertical="center" wrapText="1"/>
      <protection locked="0"/>
    </xf>
    <xf numFmtId="0" fontId="4" fillId="38" borderId="10" xfId="0" applyFont="1" applyFill="1" applyBorder="1" applyAlignment="1" applyProtection="1">
      <alignment horizontal="justify" vertical="center" wrapText="1"/>
      <protection locked="0"/>
    </xf>
    <xf numFmtId="0" fontId="4" fillId="13" borderId="10" xfId="0" applyFont="1" applyFill="1" applyBorder="1" applyAlignment="1" applyProtection="1">
      <alignment horizontal="justify" vertical="center" wrapText="1"/>
      <protection locked="0"/>
    </xf>
    <xf numFmtId="0" fontId="4" fillId="43" borderId="10" xfId="0" applyFont="1" applyFill="1" applyBorder="1" applyAlignment="1" applyProtection="1">
      <alignment horizontal="justify" vertical="center" wrapText="1"/>
      <protection locked="0"/>
    </xf>
    <xf numFmtId="9" fontId="4" fillId="37" borderId="10" xfId="0" applyNumberFormat="1" applyFont="1" applyFill="1" applyBorder="1" applyAlignment="1" applyProtection="1">
      <alignment horizontal="center" vertical="center" wrapText="1"/>
      <protection/>
    </xf>
    <xf numFmtId="9" fontId="4" fillId="41" borderId="10" xfId="0" applyNumberFormat="1" applyFont="1" applyFill="1" applyBorder="1" applyAlignment="1" applyProtection="1">
      <alignment horizontal="center" vertical="center" wrapText="1"/>
      <protection/>
    </xf>
    <xf numFmtId="0" fontId="4" fillId="41" borderId="10" xfId="0" applyFont="1" applyFill="1" applyBorder="1" applyAlignment="1" applyProtection="1">
      <alignment horizontal="center" vertical="center" wrapText="1"/>
      <protection locked="0"/>
    </xf>
    <xf numFmtId="0" fontId="4" fillId="41" borderId="10" xfId="0" applyFont="1" applyFill="1" applyBorder="1" applyAlignment="1" applyProtection="1">
      <alignment horizontal="justify" vertical="center" wrapText="1"/>
      <protection locked="0"/>
    </xf>
    <xf numFmtId="9" fontId="4" fillId="42" borderId="10" xfId="0" applyNumberFormat="1" applyFont="1" applyFill="1" applyBorder="1" applyAlignment="1" applyProtection="1">
      <alignment horizontal="center" vertical="center" wrapText="1"/>
      <protection/>
    </xf>
    <xf numFmtId="0" fontId="4" fillId="42" borderId="10" xfId="0" applyFont="1" applyFill="1" applyBorder="1" applyAlignment="1" applyProtection="1">
      <alignment horizontal="justify" vertical="center" wrapText="1"/>
      <protection locked="0"/>
    </xf>
    <xf numFmtId="0" fontId="51" fillId="7" borderId="10" xfId="0" applyFont="1" applyFill="1" applyBorder="1" applyAlignment="1" applyProtection="1">
      <alignment horizontal="justify" vertical="center" wrapText="1"/>
      <protection locked="0"/>
    </xf>
    <xf numFmtId="0" fontId="4" fillId="42" borderId="10" xfId="0" applyFont="1" applyFill="1" applyBorder="1" applyAlignment="1" applyProtection="1">
      <alignment horizontal="center" vertical="center" wrapText="1"/>
      <protection locked="0"/>
    </xf>
    <xf numFmtId="0" fontId="4" fillId="43" borderId="10" xfId="0" applyFont="1" applyFill="1" applyBorder="1" applyAlignment="1" applyProtection="1">
      <alignment horizontal="center" vertical="center" wrapText="1"/>
      <protection locked="0"/>
    </xf>
    <xf numFmtId="0" fontId="4" fillId="43" borderId="10" xfId="0" applyFont="1" applyFill="1" applyBorder="1" applyAlignment="1" applyProtection="1">
      <alignment horizontal="justify" vertical="center" wrapText="1"/>
      <protection locked="0"/>
    </xf>
    <xf numFmtId="9" fontId="4" fillId="37" borderId="10" xfId="0" applyNumberFormat="1" applyFont="1" applyFill="1" applyBorder="1" applyAlignment="1" applyProtection="1">
      <alignment horizontal="justify" vertical="center" wrapText="1"/>
      <protection locked="0"/>
    </xf>
    <xf numFmtId="0" fontId="4" fillId="37" borderId="10" xfId="0" applyNumberFormat="1" applyFont="1" applyFill="1" applyBorder="1" applyAlignment="1" applyProtection="1">
      <alignment horizontal="center" vertical="center" wrapText="1"/>
      <protection locked="0"/>
    </xf>
    <xf numFmtId="0" fontId="4" fillId="37" borderId="10" xfId="0" applyFont="1" applyFill="1" applyBorder="1" applyAlignment="1" applyProtection="1">
      <alignment horizontal="center" vertical="center" wrapText="1"/>
      <protection locked="0"/>
    </xf>
    <xf numFmtId="0" fontId="4" fillId="44" borderId="10" xfId="0" applyFont="1" applyFill="1" applyBorder="1" applyAlignment="1" applyProtection="1">
      <alignment horizontal="center" vertical="center" wrapText="1"/>
      <protection locked="0"/>
    </xf>
    <xf numFmtId="9" fontId="4" fillId="40" borderId="10" xfId="0" applyNumberFormat="1" applyFont="1" applyFill="1" applyBorder="1" applyAlignment="1" applyProtection="1">
      <alignment horizontal="center" vertical="center"/>
      <protection/>
    </xf>
    <xf numFmtId="0" fontId="4" fillId="47" borderId="10" xfId="0" applyFont="1" applyFill="1" applyBorder="1" applyAlignment="1" applyProtection="1">
      <alignment horizontal="center" vertical="center" wrapText="1"/>
      <protection/>
    </xf>
    <xf numFmtId="0" fontId="4" fillId="47" borderId="10" xfId="0" applyFont="1" applyFill="1" applyBorder="1" applyAlignment="1" applyProtection="1">
      <alignment horizontal="center" vertical="center" wrapText="1"/>
      <protection locked="0"/>
    </xf>
    <xf numFmtId="9" fontId="4" fillId="47" borderId="10" xfId="0" applyNumberFormat="1" applyFont="1" applyFill="1" applyBorder="1" applyAlignment="1" applyProtection="1">
      <alignment horizontal="center" vertical="center" wrapText="1"/>
      <protection/>
    </xf>
    <xf numFmtId="0" fontId="14" fillId="47" borderId="10" xfId="0" applyFont="1" applyFill="1" applyBorder="1" applyAlignment="1" applyProtection="1">
      <alignment horizontal="center" vertical="center" wrapText="1"/>
      <protection/>
    </xf>
    <xf numFmtId="0" fontId="4" fillId="8" borderId="10" xfId="0" applyFont="1" applyFill="1" applyBorder="1" applyAlignment="1" applyProtection="1">
      <alignment horizontal="center" vertical="center"/>
      <protection locked="0"/>
    </xf>
    <xf numFmtId="9" fontId="4" fillId="40" borderId="10" xfId="0" applyNumberFormat="1" applyFont="1" applyFill="1" applyBorder="1" applyAlignment="1" applyProtection="1">
      <alignment horizontal="center" vertical="center" wrapText="1"/>
      <protection/>
    </xf>
    <xf numFmtId="9" fontId="4" fillId="44" borderId="10" xfId="0" applyNumberFormat="1" applyFont="1" applyFill="1" applyBorder="1" applyAlignment="1" applyProtection="1">
      <alignment horizontal="center" vertical="center" wrapText="1"/>
      <protection/>
    </xf>
    <xf numFmtId="0" fontId="4" fillId="8" borderId="10" xfId="0" applyFont="1" applyFill="1" applyBorder="1" applyAlignment="1" applyProtection="1">
      <alignment horizontal="center" vertical="center"/>
      <protection locked="0"/>
    </xf>
    <xf numFmtId="0" fontId="4" fillId="40" borderId="10" xfId="0" applyFont="1" applyFill="1" applyBorder="1" applyAlignment="1" applyProtection="1">
      <alignment horizontal="center" vertical="center" wrapText="1"/>
      <protection locked="0"/>
    </xf>
    <xf numFmtId="0" fontId="4" fillId="8" borderId="10" xfId="0" applyFont="1" applyFill="1" applyBorder="1" applyAlignment="1" applyProtection="1">
      <alignment horizontal="justify" vertical="center"/>
      <protection locked="0"/>
    </xf>
    <xf numFmtId="0" fontId="4" fillId="40" borderId="10" xfId="0" applyFont="1" applyFill="1" applyBorder="1" applyAlignment="1" applyProtection="1">
      <alignment horizontal="justify" vertical="center" wrapText="1"/>
      <protection locked="0"/>
    </xf>
    <xf numFmtId="0" fontId="4" fillId="44" borderId="10" xfId="0" applyFont="1" applyFill="1" applyBorder="1" applyAlignment="1" applyProtection="1">
      <alignment horizontal="justify" vertical="center" wrapText="1"/>
      <protection locked="0"/>
    </xf>
    <xf numFmtId="0" fontId="4" fillId="8" borderId="10" xfId="0" applyFont="1" applyFill="1" applyBorder="1" applyAlignment="1" applyProtection="1">
      <alignment horizontal="center" vertical="center" wrapText="1"/>
      <protection locked="0"/>
    </xf>
    <xf numFmtId="0" fontId="4" fillId="9" borderId="10" xfId="0" applyFont="1" applyFill="1" applyBorder="1" applyAlignment="1" applyProtection="1">
      <alignment horizontal="center" vertical="center" wrapText="1"/>
      <protection/>
    </xf>
    <xf numFmtId="0" fontId="4" fillId="9" borderId="10" xfId="0" applyFont="1" applyFill="1" applyBorder="1" applyAlignment="1" applyProtection="1">
      <alignment horizontal="justify" vertical="center" wrapText="1"/>
      <protection/>
    </xf>
    <xf numFmtId="0" fontId="11" fillId="9" borderId="10" xfId="0" applyFont="1" applyFill="1" applyBorder="1" applyAlignment="1" applyProtection="1">
      <alignment horizontal="center" vertical="center" wrapText="1"/>
      <protection/>
    </xf>
    <xf numFmtId="9" fontId="4" fillId="9" borderId="10" xfId="0" applyNumberFormat="1" applyFont="1" applyFill="1" applyBorder="1" applyAlignment="1" applyProtection="1">
      <alignment horizontal="center" vertical="center" wrapText="1"/>
      <protection/>
    </xf>
    <xf numFmtId="0" fontId="4" fillId="9" borderId="10" xfId="0" applyFont="1" applyFill="1" applyBorder="1" applyAlignment="1" applyProtection="1">
      <alignment horizontal="center" vertical="center" wrapText="1"/>
      <protection locked="0"/>
    </xf>
    <xf numFmtId="0" fontId="4" fillId="9" borderId="10" xfId="0" applyFont="1" applyFill="1" applyBorder="1" applyAlignment="1" applyProtection="1">
      <alignment horizontal="justify" vertical="center" wrapText="1"/>
      <protection locked="0"/>
    </xf>
    <xf numFmtId="0" fontId="4" fillId="9" borderId="10" xfId="89" applyNumberFormat="1" applyFont="1" applyFill="1" applyBorder="1" applyAlignment="1" applyProtection="1">
      <alignment horizontal="center" vertical="center" wrapText="1"/>
      <protection/>
    </xf>
    <xf numFmtId="0" fontId="11" fillId="42" borderId="10" xfId="0" applyFont="1" applyFill="1" applyBorder="1" applyAlignment="1" applyProtection="1">
      <alignment horizontal="center" vertical="center" wrapText="1"/>
      <protection/>
    </xf>
    <xf numFmtId="0" fontId="11" fillId="45" borderId="11" xfId="0" applyFont="1" applyFill="1" applyBorder="1" applyAlignment="1" applyProtection="1">
      <alignment horizontal="center" vertical="center" wrapText="1"/>
      <protection/>
    </xf>
    <xf numFmtId="0" fontId="11" fillId="45" borderId="12" xfId="0" applyFont="1" applyFill="1" applyBorder="1" applyAlignment="1" applyProtection="1">
      <alignment horizontal="center" vertical="center" wrapText="1"/>
      <protection/>
    </xf>
    <xf numFmtId="0" fontId="11" fillId="45" borderId="13" xfId="0" applyFont="1" applyFill="1" applyBorder="1" applyAlignment="1" applyProtection="1">
      <alignment horizontal="center" vertical="center" wrapText="1"/>
      <protection/>
    </xf>
    <xf numFmtId="0" fontId="11" fillId="48" borderId="10" xfId="72" applyFont="1" applyFill="1" applyBorder="1" applyAlignment="1" applyProtection="1">
      <alignment horizontal="center" vertical="center" wrapText="1"/>
      <protection/>
    </xf>
    <xf numFmtId="0" fontId="11" fillId="48" borderId="10" xfId="72" applyFont="1" applyFill="1" applyBorder="1" applyAlignment="1" applyProtection="1">
      <alignment horizontal="center" vertical="center"/>
      <protection/>
    </xf>
    <xf numFmtId="0" fontId="3" fillId="48" borderId="14" xfId="72" applyFont="1" applyFill="1" applyBorder="1" applyAlignment="1" applyProtection="1">
      <alignment horizontal="center" wrapText="1"/>
      <protection/>
    </xf>
    <xf numFmtId="0" fontId="3" fillId="48" borderId="15" xfId="72" applyFont="1" applyFill="1" applyBorder="1" applyAlignment="1" applyProtection="1">
      <alignment horizontal="center" wrapText="1"/>
      <protection/>
    </xf>
    <xf numFmtId="0" fontId="3" fillId="48" borderId="16" xfId="72" applyFont="1" applyFill="1" applyBorder="1" applyAlignment="1" applyProtection="1">
      <alignment horizontal="center" wrapText="1"/>
      <protection/>
    </xf>
    <xf numFmtId="0" fontId="3" fillId="48" borderId="17" xfId="72" applyFont="1" applyFill="1" applyBorder="1" applyAlignment="1" applyProtection="1">
      <alignment horizontal="center" wrapText="1"/>
      <protection/>
    </xf>
    <xf numFmtId="0" fontId="3" fillId="48" borderId="0" xfId="72" applyFont="1" applyFill="1" applyBorder="1" applyAlignment="1" applyProtection="1">
      <alignment horizontal="center" wrapText="1"/>
      <protection/>
    </xf>
    <xf numFmtId="0" fontId="3" fillId="48" borderId="18" xfId="72" applyFont="1" applyFill="1" applyBorder="1" applyAlignment="1" applyProtection="1">
      <alignment horizontal="center" wrapText="1"/>
      <protection/>
    </xf>
    <xf numFmtId="0" fontId="3" fillId="48" borderId="19" xfId="72" applyFont="1" applyFill="1" applyBorder="1" applyAlignment="1" applyProtection="1">
      <alignment horizontal="center" wrapText="1"/>
      <protection/>
    </xf>
    <xf numFmtId="0" fontId="3" fillId="48" borderId="20" xfId="72" applyFont="1" applyFill="1" applyBorder="1" applyAlignment="1" applyProtection="1">
      <alignment horizontal="center" wrapText="1"/>
      <protection/>
    </xf>
    <xf numFmtId="0" fontId="3" fillId="48" borderId="21" xfId="72" applyFont="1" applyFill="1" applyBorder="1" applyAlignment="1" applyProtection="1">
      <alignment horizontal="center" wrapText="1"/>
      <protection/>
    </xf>
    <xf numFmtId="0" fontId="11" fillId="48" borderId="11" xfId="72" applyFont="1" applyFill="1" applyBorder="1" applyAlignment="1" applyProtection="1">
      <alignment horizontal="center" vertical="center"/>
      <protection/>
    </xf>
    <xf numFmtId="0" fontId="11" fillId="48" borderId="12" xfId="72" applyFont="1" applyFill="1" applyBorder="1" applyAlignment="1" applyProtection="1">
      <alignment horizontal="center" vertical="center"/>
      <protection/>
    </xf>
    <xf numFmtId="0" fontId="11" fillId="48" borderId="13" xfId="72" applyFont="1" applyFill="1" applyBorder="1" applyAlignment="1" applyProtection="1">
      <alignment horizontal="center" vertical="center"/>
      <protection/>
    </xf>
    <xf numFmtId="0" fontId="3" fillId="48" borderId="11" xfId="72" applyFont="1" applyFill="1" applyBorder="1" applyAlignment="1" applyProtection="1">
      <alignment horizontal="center" vertical="center"/>
      <protection/>
    </xf>
    <xf numFmtId="0" fontId="3" fillId="48" borderId="12" xfId="72" applyFont="1" applyFill="1" applyBorder="1" applyAlignment="1" applyProtection="1">
      <alignment horizontal="center" vertical="center"/>
      <protection/>
    </xf>
    <xf numFmtId="0" fontId="3" fillId="48" borderId="13" xfId="72" applyFont="1" applyFill="1" applyBorder="1" applyAlignment="1" applyProtection="1">
      <alignment horizontal="center" vertical="center"/>
      <protection/>
    </xf>
    <xf numFmtId="0" fontId="3" fillId="48" borderId="14" xfId="72" applyFont="1" applyFill="1" applyBorder="1" applyAlignment="1" applyProtection="1">
      <alignment horizontal="center" vertical="center"/>
      <protection/>
    </xf>
    <xf numFmtId="0" fontId="3" fillId="48" borderId="15" xfId="72" applyFont="1" applyFill="1" applyBorder="1" applyAlignment="1" applyProtection="1">
      <alignment horizontal="center" vertical="center"/>
      <protection/>
    </xf>
    <xf numFmtId="0" fontId="3" fillId="48" borderId="16" xfId="72" applyFont="1" applyFill="1" applyBorder="1" applyAlignment="1" applyProtection="1">
      <alignment horizontal="center" vertical="center"/>
      <protection/>
    </xf>
    <xf numFmtId="0" fontId="3" fillId="48" borderId="19" xfId="72" applyFont="1" applyFill="1" applyBorder="1" applyAlignment="1" applyProtection="1">
      <alignment horizontal="center" vertical="center"/>
      <protection/>
    </xf>
    <xf numFmtId="0" fontId="3" fillId="48" borderId="20" xfId="72" applyFont="1" applyFill="1" applyBorder="1" applyAlignment="1" applyProtection="1">
      <alignment horizontal="center" vertical="center"/>
      <protection/>
    </xf>
    <xf numFmtId="0" fontId="3" fillId="48" borderId="21" xfId="72" applyFont="1" applyFill="1" applyBorder="1" applyAlignment="1" applyProtection="1">
      <alignment horizontal="center" vertical="center"/>
      <protection/>
    </xf>
    <xf numFmtId="0" fontId="0" fillId="49" borderId="10" xfId="0" applyFill="1" applyBorder="1" applyAlignment="1">
      <alignment horizontal="center" wrapText="1"/>
    </xf>
    <xf numFmtId="0" fontId="0" fillId="2" borderId="10" xfId="0" applyFill="1" applyBorder="1" applyAlignment="1">
      <alignment horizontal="center"/>
    </xf>
    <xf numFmtId="0" fontId="0" fillId="5" borderId="10" xfId="0" applyFill="1" applyBorder="1" applyAlignment="1">
      <alignment horizontal="center" wrapText="1"/>
    </xf>
    <xf numFmtId="0" fontId="0" fillId="10" borderId="10" xfId="0" applyFill="1" applyBorder="1" applyAlignment="1">
      <alignment horizontal="center" wrapText="1"/>
    </xf>
    <xf numFmtId="0" fontId="0" fillId="49" borderId="10" xfId="0" applyFill="1" applyBorder="1" applyAlignment="1">
      <alignment horizontal="center"/>
    </xf>
    <xf numFmtId="0" fontId="0" fillId="35" borderId="10" xfId="0" applyFill="1" applyBorder="1" applyAlignment="1">
      <alignment horizontal="center"/>
    </xf>
    <xf numFmtId="0" fontId="0" fillId="33" borderId="0" xfId="0" applyFill="1" applyAlignment="1">
      <alignment horizontal="center"/>
    </xf>
    <xf numFmtId="0" fontId="0" fillId="35" borderId="10" xfId="0" applyFill="1" applyBorder="1" applyAlignment="1">
      <alignment horizontal="center" vertical="center"/>
    </xf>
    <xf numFmtId="0" fontId="0" fillId="4" borderId="10" xfId="0" applyFill="1" applyBorder="1" applyAlignment="1">
      <alignment horizontal="center"/>
    </xf>
    <xf numFmtId="0" fontId="0" fillId="50" borderId="10" xfId="0" applyFill="1" applyBorder="1" applyAlignment="1">
      <alignment horizontal="center"/>
    </xf>
    <xf numFmtId="0" fontId="0" fillId="3" borderId="10" xfId="0" applyFill="1" applyBorder="1" applyAlignment="1">
      <alignment horizontal="center"/>
    </xf>
    <xf numFmtId="0" fontId="0" fillId="5" borderId="22"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24" xfId="0" applyFill="1" applyBorder="1" applyAlignment="1">
      <alignment horizontal="center" vertical="center" wrapText="1"/>
    </xf>
  </cellXfs>
  <cellStyles count="10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2" xfId="55"/>
    <cellStyle name="Millares 3" xfId="56"/>
    <cellStyle name="Millares 4" xfId="57"/>
    <cellStyle name="Millares 5" xfId="58"/>
    <cellStyle name="Millares 6" xfId="59"/>
    <cellStyle name="Millares 7" xfId="60"/>
    <cellStyle name="Millares 8" xfId="61"/>
    <cellStyle name="Millares 9" xfId="62"/>
    <cellStyle name="Currency" xfId="63"/>
    <cellStyle name="Currency [0]" xfId="64"/>
    <cellStyle name="Neutral" xfId="65"/>
    <cellStyle name="Normal 10" xfId="66"/>
    <cellStyle name="Normal 11" xfId="67"/>
    <cellStyle name="Normal 12" xfId="68"/>
    <cellStyle name="Normal 13" xfId="69"/>
    <cellStyle name="Normal 14" xfId="70"/>
    <cellStyle name="Normal 15" xfId="71"/>
    <cellStyle name="Normal 2" xfId="72"/>
    <cellStyle name="Normal 2 10" xfId="73"/>
    <cellStyle name="Normal 2 11" xfId="74"/>
    <cellStyle name="Normal 2 12" xfId="75"/>
    <cellStyle name="Normal 2 13" xfId="76"/>
    <cellStyle name="Normal 2 14" xfId="77"/>
    <cellStyle name="Normal 2 15" xfId="78"/>
    <cellStyle name="Normal 2 2" xfId="79"/>
    <cellStyle name="Normal 2 3" xfId="80"/>
    <cellStyle name="Normal 2 4" xfId="81"/>
    <cellStyle name="Normal 2 5" xfId="82"/>
    <cellStyle name="Normal 2 6" xfId="83"/>
    <cellStyle name="Normal 2 7" xfId="84"/>
    <cellStyle name="Normal 2 8" xfId="85"/>
    <cellStyle name="Normal 2 9" xfId="86"/>
    <cellStyle name="Normal 3" xfId="87"/>
    <cellStyle name="Normal 4" xfId="88"/>
    <cellStyle name="Normal 4 2" xfId="89"/>
    <cellStyle name="Normal 5" xfId="90"/>
    <cellStyle name="Normal 6" xfId="91"/>
    <cellStyle name="Normal 7" xfId="92"/>
    <cellStyle name="Normal 8" xfId="93"/>
    <cellStyle name="Normal 9" xfId="94"/>
    <cellStyle name="Normal 9 2" xfId="95"/>
    <cellStyle name="Notas" xfId="96"/>
    <cellStyle name="Percent" xfId="97"/>
    <cellStyle name="Porcentual 10" xfId="98"/>
    <cellStyle name="Porcentual 11" xfId="99"/>
    <cellStyle name="Porcentual 12" xfId="100"/>
    <cellStyle name="Porcentual 13" xfId="101"/>
    <cellStyle name="Porcentual 14" xfId="102"/>
    <cellStyle name="Porcentual 15" xfId="103"/>
    <cellStyle name="Porcentual 2" xfId="104"/>
    <cellStyle name="Porcentual 2 2" xfId="105"/>
    <cellStyle name="Porcentual 3" xfId="106"/>
    <cellStyle name="Porcentual 4" xfId="107"/>
    <cellStyle name="Porcentual 5" xfId="108"/>
    <cellStyle name="Porcentual 6" xfId="109"/>
    <cellStyle name="Porcentual 7" xfId="110"/>
    <cellStyle name="Porcentual 8" xfId="111"/>
    <cellStyle name="Porcentual 9" xfId="112"/>
    <cellStyle name="Salida" xfId="113"/>
    <cellStyle name="Texto de advertencia" xfId="114"/>
    <cellStyle name="Texto explicativo" xfId="115"/>
    <cellStyle name="Título" xfId="116"/>
    <cellStyle name="Título 1" xfId="117"/>
    <cellStyle name="Título 2" xfId="118"/>
    <cellStyle name="Título 3" xfId="119"/>
    <cellStyle name="Total" xfId="120"/>
  </cellStyles>
  <dxfs count="33">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1828800</xdr:colOff>
      <xdr:row>0</xdr:row>
      <xdr:rowOff>28575</xdr:rowOff>
    </xdr:from>
    <xdr:to>
      <xdr:col>22</xdr:col>
      <xdr:colOff>2590800</xdr:colOff>
      <xdr:row>2</xdr:row>
      <xdr:rowOff>314325</xdr:rowOff>
    </xdr:to>
    <xdr:pic>
      <xdr:nvPicPr>
        <xdr:cNvPr id="1" name="1 Imagen"/>
        <xdr:cNvPicPr preferRelativeResize="1">
          <a:picLocks noChangeAspect="1"/>
        </xdr:cNvPicPr>
      </xdr:nvPicPr>
      <xdr:blipFill>
        <a:blip r:embed="rId1"/>
        <a:srcRect l="7722" t="34483" r="7437" b="38160"/>
        <a:stretch>
          <a:fillRect/>
        </a:stretch>
      </xdr:blipFill>
      <xdr:spPr>
        <a:xfrm>
          <a:off x="32070675" y="28575"/>
          <a:ext cx="5419725" cy="1381125"/>
        </a:xfrm>
        <a:prstGeom prst="rect">
          <a:avLst/>
        </a:prstGeom>
        <a:noFill/>
        <a:ln w="9525" cmpd="sng">
          <a:noFill/>
        </a:ln>
      </xdr:spPr>
    </xdr:pic>
    <xdr:clientData/>
  </xdr:twoCellAnchor>
  <xdr:twoCellAnchor>
    <xdr:from>
      <xdr:col>1</xdr:col>
      <xdr:colOff>571500</xdr:colOff>
      <xdr:row>0</xdr:row>
      <xdr:rowOff>76200</xdr:rowOff>
    </xdr:from>
    <xdr:to>
      <xdr:col>3</xdr:col>
      <xdr:colOff>866775</xdr:colOff>
      <xdr:row>1</xdr:row>
      <xdr:rowOff>381000</xdr:rowOff>
    </xdr:to>
    <xdr:pic>
      <xdr:nvPicPr>
        <xdr:cNvPr id="2" name="Picture 267" descr="LOGOFPS1"/>
        <xdr:cNvPicPr preferRelativeResize="1">
          <a:picLocks noChangeAspect="1"/>
        </xdr:cNvPicPr>
      </xdr:nvPicPr>
      <xdr:blipFill>
        <a:blip r:embed="rId2"/>
        <a:stretch>
          <a:fillRect/>
        </a:stretch>
      </xdr:blipFill>
      <xdr:spPr>
        <a:xfrm>
          <a:off x="990600" y="76200"/>
          <a:ext cx="28479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3"/>
  <sheetViews>
    <sheetView tabSelected="1" zoomScale="65" zoomScaleNormal="65" zoomScalePageLayoutView="0" workbookViewId="0" topLeftCell="K5">
      <selection activeCell="S9" sqref="S9"/>
    </sheetView>
  </sheetViews>
  <sheetFormatPr defaultColWidth="11.421875" defaultRowHeight="15"/>
  <cols>
    <col min="1" max="1" width="6.28125" style="72" customWidth="1"/>
    <col min="2" max="2" width="32.140625" style="72" customWidth="1"/>
    <col min="3" max="3" width="6.140625" style="72" customWidth="1"/>
    <col min="4" max="4" width="33.57421875" style="72" customWidth="1"/>
    <col min="5" max="5" width="25.140625" style="72" customWidth="1"/>
    <col min="6" max="6" width="18.140625" style="72" customWidth="1"/>
    <col min="7" max="7" width="14.140625" style="72" customWidth="1"/>
    <col min="8" max="8" width="36.7109375" style="72" customWidth="1"/>
    <col min="9" max="9" width="39.7109375" style="72" customWidth="1"/>
    <col min="10" max="10" width="17.8515625" style="72" customWidth="1"/>
    <col min="11" max="11" width="20.421875" style="72" customWidth="1"/>
    <col min="12" max="12" width="14.140625" style="72" customWidth="1"/>
    <col min="13" max="13" width="28.8515625" style="72" customWidth="1"/>
    <col min="14" max="14" width="13.7109375" style="72" customWidth="1"/>
    <col min="15" max="15" width="18.140625" style="72" customWidth="1"/>
    <col min="16" max="16" width="23.7109375" style="72" customWidth="1"/>
    <col min="17" max="17" width="20.00390625" style="72" customWidth="1"/>
    <col min="18" max="18" width="22.00390625" style="72" customWidth="1"/>
    <col min="19" max="19" width="17.140625" style="72" customWidth="1"/>
    <col min="20" max="20" width="18.421875" style="72" customWidth="1"/>
    <col min="21" max="21" width="27.140625" style="86" customWidth="1"/>
    <col min="22" max="22" width="69.8515625" style="87" customWidth="1"/>
    <col min="23" max="23" width="53.28125" style="88" customWidth="1"/>
    <col min="24" max="24" width="26.421875" style="88" customWidth="1"/>
    <col min="25" max="25" width="11.421875" style="72" customWidth="1"/>
    <col min="26" max="26" width="11.57421875" style="72" bestFit="1" customWidth="1"/>
    <col min="27" max="16384" width="11.421875" style="72" customWidth="1"/>
  </cols>
  <sheetData>
    <row r="1" spans="1:24" ht="48.75" customHeight="1">
      <c r="A1" s="152" t="s">
        <v>194</v>
      </c>
      <c r="B1" s="153"/>
      <c r="C1" s="153"/>
      <c r="D1" s="154"/>
      <c r="E1" s="164" t="s">
        <v>71</v>
      </c>
      <c r="F1" s="165"/>
      <c r="G1" s="165"/>
      <c r="H1" s="165"/>
      <c r="I1" s="165"/>
      <c r="J1" s="165"/>
      <c r="K1" s="165"/>
      <c r="L1" s="165"/>
      <c r="M1" s="165"/>
      <c r="N1" s="165"/>
      <c r="O1" s="165"/>
      <c r="P1" s="165"/>
      <c r="Q1" s="165"/>
      <c r="R1" s="165"/>
      <c r="S1" s="165"/>
      <c r="T1" s="165"/>
      <c r="U1" s="166"/>
      <c r="V1" s="150"/>
      <c r="W1" s="150"/>
      <c r="X1" s="150"/>
    </row>
    <row r="2" spans="1:24" ht="37.5" customHeight="1">
      <c r="A2" s="155"/>
      <c r="B2" s="156"/>
      <c r="C2" s="156"/>
      <c r="D2" s="157"/>
      <c r="E2" s="167" t="s">
        <v>24</v>
      </c>
      <c r="F2" s="168"/>
      <c r="G2" s="168"/>
      <c r="H2" s="168"/>
      <c r="I2" s="168"/>
      <c r="J2" s="168"/>
      <c r="K2" s="168"/>
      <c r="L2" s="168"/>
      <c r="M2" s="168"/>
      <c r="N2" s="168"/>
      <c r="O2" s="168"/>
      <c r="P2" s="168"/>
      <c r="Q2" s="168"/>
      <c r="R2" s="168"/>
      <c r="S2" s="168"/>
      <c r="T2" s="168"/>
      <c r="U2" s="169"/>
      <c r="V2" s="150"/>
      <c r="W2" s="150"/>
      <c r="X2" s="150"/>
    </row>
    <row r="3" spans="1:24" ht="37.5" customHeight="1">
      <c r="A3" s="158"/>
      <c r="B3" s="159"/>
      <c r="C3" s="159"/>
      <c r="D3" s="160"/>
      <c r="E3" s="170"/>
      <c r="F3" s="171"/>
      <c r="G3" s="171"/>
      <c r="H3" s="171"/>
      <c r="I3" s="171"/>
      <c r="J3" s="171"/>
      <c r="K3" s="171"/>
      <c r="L3" s="171"/>
      <c r="M3" s="171"/>
      <c r="N3" s="171"/>
      <c r="O3" s="171"/>
      <c r="P3" s="171"/>
      <c r="Q3" s="171"/>
      <c r="R3" s="171"/>
      <c r="S3" s="171"/>
      <c r="T3" s="171"/>
      <c r="U3" s="172"/>
      <c r="V3" s="150"/>
      <c r="W3" s="150"/>
      <c r="X3" s="150"/>
    </row>
    <row r="4" spans="1:24" ht="30" customHeight="1">
      <c r="A4" s="161" t="s">
        <v>69</v>
      </c>
      <c r="B4" s="162"/>
      <c r="C4" s="162"/>
      <c r="D4" s="163"/>
      <c r="E4" s="161" t="s">
        <v>26</v>
      </c>
      <c r="F4" s="162"/>
      <c r="G4" s="162"/>
      <c r="H4" s="163"/>
      <c r="I4" s="161" t="s">
        <v>70</v>
      </c>
      <c r="J4" s="162"/>
      <c r="K4" s="162"/>
      <c r="L4" s="162"/>
      <c r="M4" s="162"/>
      <c r="N4" s="162"/>
      <c r="O4" s="162"/>
      <c r="P4" s="162"/>
      <c r="Q4" s="162"/>
      <c r="R4" s="162"/>
      <c r="S4" s="162"/>
      <c r="T4" s="162"/>
      <c r="U4" s="163"/>
      <c r="V4" s="151" t="s">
        <v>25</v>
      </c>
      <c r="W4" s="151"/>
      <c r="X4" s="151"/>
    </row>
    <row r="5" spans="1:24" ht="23.25" customHeight="1">
      <c r="A5" s="146" t="s">
        <v>0</v>
      </c>
      <c r="B5" s="146"/>
      <c r="C5" s="146"/>
      <c r="D5" s="146"/>
      <c r="E5" s="146" t="s">
        <v>1</v>
      </c>
      <c r="F5" s="146"/>
      <c r="G5" s="146"/>
      <c r="H5" s="146"/>
      <c r="I5" s="146"/>
      <c r="J5" s="146"/>
      <c r="K5" s="146"/>
      <c r="L5" s="146"/>
      <c r="M5" s="146" t="s">
        <v>2</v>
      </c>
      <c r="N5" s="146"/>
      <c r="O5" s="146"/>
      <c r="P5" s="146"/>
      <c r="Q5" s="147" t="s">
        <v>3</v>
      </c>
      <c r="R5" s="148"/>
      <c r="S5" s="148"/>
      <c r="T5" s="148"/>
      <c r="U5" s="148"/>
      <c r="V5" s="148"/>
      <c r="W5" s="148"/>
      <c r="X5" s="149"/>
    </row>
    <row r="6" spans="1:24" ht="141.75" customHeight="1">
      <c r="A6" s="100" t="s">
        <v>4</v>
      </c>
      <c r="B6" s="100" t="s">
        <v>21</v>
      </c>
      <c r="C6" s="100" t="s">
        <v>4</v>
      </c>
      <c r="D6" s="100" t="s">
        <v>22</v>
      </c>
      <c r="E6" s="100" t="s">
        <v>23</v>
      </c>
      <c r="F6" s="100" t="s">
        <v>5</v>
      </c>
      <c r="G6" s="100" t="s">
        <v>6</v>
      </c>
      <c r="H6" s="100" t="s">
        <v>7</v>
      </c>
      <c r="I6" s="100" t="s">
        <v>8</v>
      </c>
      <c r="J6" s="100" t="s">
        <v>9</v>
      </c>
      <c r="K6" s="100" t="s">
        <v>10</v>
      </c>
      <c r="L6" s="100" t="s">
        <v>11</v>
      </c>
      <c r="M6" s="10" t="s">
        <v>12</v>
      </c>
      <c r="N6" s="11" t="s">
        <v>13</v>
      </c>
      <c r="O6" s="9" t="s">
        <v>14</v>
      </c>
      <c r="P6" s="12" t="s">
        <v>15</v>
      </c>
      <c r="Q6" s="74" t="s">
        <v>16</v>
      </c>
      <c r="R6" s="74" t="s">
        <v>17</v>
      </c>
      <c r="S6" s="75" t="s">
        <v>18</v>
      </c>
      <c r="T6" s="75" t="s">
        <v>126</v>
      </c>
      <c r="U6" s="100" t="s">
        <v>19</v>
      </c>
      <c r="V6" s="73" t="s">
        <v>20</v>
      </c>
      <c r="W6" s="76" t="s">
        <v>99</v>
      </c>
      <c r="X6" s="76" t="s">
        <v>100</v>
      </c>
    </row>
    <row r="7" spans="1:24" ht="97.5" customHeight="1">
      <c r="A7" s="13">
        <v>6</v>
      </c>
      <c r="B7" s="16" t="s">
        <v>127</v>
      </c>
      <c r="C7" s="13">
        <v>6.2</v>
      </c>
      <c r="D7" s="16" t="s">
        <v>141</v>
      </c>
      <c r="E7" s="14" t="s">
        <v>31</v>
      </c>
      <c r="F7" s="13" t="s">
        <v>33</v>
      </c>
      <c r="G7" s="13" t="s">
        <v>34</v>
      </c>
      <c r="H7" s="15" t="s">
        <v>74</v>
      </c>
      <c r="I7" s="14" t="s">
        <v>183</v>
      </c>
      <c r="J7" s="13" t="s">
        <v>123</v>
      </c>
      <c r="K7" s="13" t="s">
        <v>124</v>
      </c>
      <c r="L7" s="17">
        <v>0.9</v>
      </c>
      <c r="M7" s="18" t="s">
        <v>203</v>
      </c>
      <c r="N7" s="18" t="s">
        <v>204</v>
      </c>
      <c r="O7" s="18" t="s">
        <v>205</v>
      </c>
      <c r="P7" s="18" t="s">
        <v>206</v>
      </c>
      <c r="Q7" s="130">
        <v>6</v>
      </c>
      <c r="R7" s="130">
        <v>7</v>
      </c>
      <c r="S7" s="17">
        <f>Q7/R7</f>
        <v>0.8571428571428571</v>
      </c>
      <c r="T7" s="17">
        <f>S7/L7</f>
        <v>0.9523809523809523</v>
      </c>
      <c r="U7" s="95" t="str">
        <f>IF(S7&gt;=85%,$P$6,IF(S7&gt;=60%,$O$6,IF(S7&gt;=40%,$N$6,IF(S7&lt;40%,$M$6,"ojo"))))</f>
        <v>SATISFACTORIO</v>
      </c>
      <c r="V7" s="138" t="s">
        <v>287</v>
      </c>
      <c r="W7" s="14" t="s">
        <v>295</v>
      </c>
      <c r="X7" s="13" t="s">
        <v>292</v>
      </c>
    </row>
    <row r="8" spans="1:24" ht="105.75" customHeight="1">
      <c r="A8" s="13">
        <v>3</v>
      </c>
      <c r="B8" s="16" t="s">
        <v>128</v>
      </c>
      <c r="C8" s="13">
        <v>3.8</v>
      </c>
      <c r="D8" s="16" t="s">
        <v>148</v>
      </c>
      <c r="E8" s="14" t="s">
        <v>31</v>
      </c>
      <c r="F8" s="13" t="s">
        <v>32</v>
      </c>
      <c r="G8" s="13" t="s">
        <v>165</v>
      </c>
      <c r="H8" s="15" t="s">
        <v>164</v>
      </c>
      <c r="I8" s="14" t="s">
        <v>166</v>
      </c>
      <c r="J8" s="13" t="s">
        <v>123</v>
      </c>
      <c r="K8" s="13" t="s">
        <v>124</v>
      </c>
      <c r="L8" s="17">
        <v>1</v>
      </c>
      <c r="M8" s="18" t="s">
        <v>27</v>
      </c>
      <c r="N8" s="18" t="s">
        <v>28</v>
      </c>
      <c r="O8" s="18" t="s">
        <v>29</v>
      </c>
      <c r="P8" s="18" t="s">
        <v>30</v>
      </c>
      <c r="Q8" s="130" t="s">
        <v>256</v>
      </c>
      <c r="R8" s="133" t="s">
        <v>256</v>
      </c>
      <c r="S8" s="133" t="s">
        <v>256</v>
      </c>
      <c r="T8" s="133" t="s">
        <v>256</v>
      </c>
      <c r="U8" s="133" t="s">
        <v>256</v>
      </c>
      <c r="V8" s="135" t="s">
        <v>286</v>
      </c>
      <c r="W8" s="14" t="s">
        <v>293</v>
      </c>
      <c r="X8" s="13" t="s">
        <v>292</v>
      </c>
    </row>
    <row r="9" spans="1:24" ht="73.5" customHeight="1">
      <c r="A9" s="13">
        <v>5</v>
      </c>
      <c r="B9" s="16" t="s">
        <v>199</v>
      </c>
      <c r="C9" s="13">
        <v>5.2</v>
      </c>
      <c r="D9" s="16" t="s">
        <v>135</v>
      </c>
      <c r="E9" s="14" t="s">
        <v>31</v>
      </c>
      <c r="F9" s="13" t="s">
        <v>38</v>
      </c>
      <c r="G9" s="13" t="s">
        <v>197</v>
      </c>
      <c r="H9" s="15" t="s">
        <v>196</v>
      </c>
      <c r="I9" s="14" t="s">
        <v>198</v>
      </c>
      <c r="J9" s="13">
        <v>2</v>
      </c>
      <c r="K9" s="13" t="s">
        <v>124</v>
      </c>
      <c r="L9" s="17">
        <v>1</v>
      </c>
      <c r="M9" s="18" t="s">
        <v>27</v>
      </c>
      <c r="N9" s="18" t="s">
        <v>28</v>
      </c>
      <c r="O9" s="18" t="s">
        <v>29</v>
      </c>
      <c r="P9" s="18" t="s">
        <v>30</v>
      </c>
      <c r="Q9" s="130" t="s">
        <v>256</v>
      </c>
      <c r="R9" s="130" t="s">
        <v>256</v>
      </c>
      <c r="S9" s="133" t="s">
        <v>256</v>
      </c>
      <c r="T9" s="133" t="s">
        <v>256</v>
      </c>
      <c r="U9" s="133" t="s">
        <v>256</v>
      </c>
      <c r="V9" s="135" t="s">
        <v>286</v>
      </c>
      <c r="W9" s="13" t="s">
        <v>294</v>
      </c>
      <c r="X9" s="14" t="s">
        <v>294</v>
      </c>
    </row>
    <row r="10" spans="1:24" ht="107.25" customHeight="1">
      <c r="A10" s="19">
        <v>4</v>
      </c>
      <c r="B10" s="21" t="s">
        <v>156</v>
      </c>
      <c r="C10" s="19">
        <v>4.4</v>
      </c>
      <c r="D10" s="21" t="s">
        <v>221</v>
      </c>
      <c r="E10" s="19" t="s">
        <v>101</v>
      </c>
      <c r="F10" s="20" t="s">
        <v>33</v>
      </c>
      <c r="G10" s="20" t="s">
        <v>142</v>
      </c>
      <c r="H10" s="22" t="s">
        <v>223</v>
      </c>
      <c r="I10" s="19" t="s">
        <v>225</v>
      </c>
      <c r="J10" s="20" t="s">
        <v>123</v>
      </c>
      <c r="K10" s="20" t="s">
        <v>125</v>
      </c>
      <c r="L10" s="99">
        <v>0.8</v>
      </c>
      <c r="M10" s="20" t="s">
        <v>227</v>
      </c>
      <c r="N10" s="19" t="s">
        <v>228</v>
      </c>
      <c r="O10" s="20" t="s">
        <v>229</v>
      </c>
      <c r="P10" s="19" t="s">
        <v>230</v>
      </c>
      <c r="Q10" s="122">
        <v>809</v>
      </c>
      <c r="R10" s="123">
        <v>1029</v>
      </c>
      <c r="S10" s="111">
        <f>Q10/R10</f>
        <v>0.7862001943634597</v>
      </c>
      <c r="T10" s="96">
        <f aca="true" t="shared" si="0" ref="T9:T14">(S10/L10)</f>
        <v>0.9827502429543246</v>
      </c>
      <c r="U10" s="95" t="str">
        <f>IF(S10&gt;=75%,$P$6,IF(S10&gt;=50%,$O$6,IF(S10&gt;=30%,$N$6,IF(S10&lt;30%,$M$6,"ojo"))))</f>
        <v>SATISFACTORIO</v>
      </c>
      <c r="V10" s="121" t="s">
        <v>261</v>
      </c>
      <c r="W10" s="96" t="s">
        <v>296</v>
      </c>
      <c r="X10" s="96" t="s">
        <v>292</v>
      </c>
    </row>
    <row r="11" spans="1:24" ht="111" customHeight="1">
      <c r="A11" s="19">
        <v>4</v>
      </c>
      <c r="B11" s="21" t="s">
        <v>156</v>
      </c>
      <c r="C11" s="19">
        <v>4.4</v>
      </c>
      <c r="D11" s="21" t="s">
        <v>221</v>
      </c>
      <c r="E11" s="19" t="s">
        <v>101</v>
      </c>
      <c r="F11" s="20" t="s">
        <v>33</v>
      </c>
      <c r="G11" s="20" t="s">
        <v>222</v>
      </c>
      <c r="H11" s="22" t="s">
        <v>224</v>
      </c>
      <c r="I11" s="19" t="s">
        <v>226</v>
      </c>
      <c r="J11" s="20" t="s">
        <v>123</v>
      </c>
      <c r="K11" s="20" t="s">
        <v>125</v>
      </c>
      <c r="L11" s="99">
        <v>0.8</v>
      </c>
      <c r="M11" s="20" t="s">
        <v>227</v>
      </c>
      <c r="N11" s="19" t="s">
        <v>228</v>
      </c>
      <c r="O11" s="20" t="s">
        <v>229</v>
      </c>
      <c r="P11" s="19" t="s">
        <v>230</v>
      </c>
      <c r="Q11" s="122">
        <v>88</v>
      </c>
      <c r="R11" s="123">
        <v>119</v>
      </c>
      <c r="S11" s="111">
        <f>Q11/R11</f>
        <v>0.7394957983193278</v>
      </c>
      <c r="T11" s="96">
        <f t="shared" si="0"/>
        <v>0.9243697478991597</v>
      </c>
      <c r="U11" s="95" t="str">
        <f>IF(S11&gt;=75%,$P$6,IF(S11&gt;=50%,$O$6,IF(S11&gt;=30%,$N$6,IF(S11&lt;30%,$M$6,"ojo"))))</f>
        <v>ACEPTABLE</v>
      </c>
      <c r="V11" s="121" t="s">
        <v>262</v>
      </c>
      <c r="W11" s="121" t="s">
        <v>326</v>
      </c>
      <c r="X11" s="111" t="s">
        <v>292</v>
      </c>
    </row>
    <row r="12" spans="1:24" ht="112.5" customHeight="1">
      <c r="A12" s="23">
        <v>2</v>
      </c>
      <c r="B12" s="25" t="s">
        <v>143</v>
      </c>
      <c r="C12" s="23">
        <v>2.1</v>
      </c>
      <c r="D12" s="25" t="s">
        <v>144</v>
      </c>
      <c r="E12" s="24" t="s">
        <v>37</v>
      </c>
      <c r="F12" s="26" t="s">
        <v>32</v>
      </c>
      <c r="G12" s="26" t="s">
        <v>39</v>
      </c>
      <c r="H12" s="27" t="s">
        <v>129</v>
      </c>
      <c r="I12" s="24" t="s">
        <v>163</v>
      </c>
      <c r="J12" s="24" t="s">
        <v>123</v>
      </c>
      <c r="K12" s="23" t="s">
        <v>125</v>
      </c>
      <c r="L12" s="26" t="s">
        <v>35</v>
      </c>
      <c r="M12" s="23" t="s">
        <v>209</v>
      </c>
      <c r="N12" s="23" t="s">
        <v>208</v>
      </c>
      <c r="O12" s="23" t="s">
        <v>207</v>
      </c>
      <c r="P12" s="23" t="s">
        <v>195</v>
      </c>
      <c r="Q12" s="102">
        <v>26</v>
      </c>
      <c r="R12" s="102">
        <v>26</v>
      </c>
      <c r="S12" s="97">
        <f aca="true" t="shared" si="1" ref="S12:S18">Q12/R12</f>
        <v>1</v>
      </c>
      <c r="T12" s="97">
        <f t="shared" si="0"/>
        <v>1.0526315789473684</v>
      </c>
      <c r="U12" s="95" t="str">
        <f>IF(S12&gt;=90%,$P$6,IF(S12&gt;=65%,$O$6,IF(S12&gt;=45%,$N$6,IF(S12&lt;45%,$M$6,"ojo"))))</f>
        <v>SATISFACTORIO</v>
      </c>
      <c r="V12" s="107" t="s">
        <v>264</v>
      </c>
      <c r="W12" s="107" t="s">
        <v>318</v>
      </c>
      <c r="X12" s="23" t="s">
        <v>292</v>
      </c>
    </row>
    <row r="13" spans="1:24" ht="163.5" customHeight="1">
      <c r="A13" s="28">
        <v>1</v>
      </c>
      <c r="B13" s="32" t="s">
        <v>145</v>
      </c>
      <c r="C13" s="33">
        <v>1.2</v>
      </c>
      <c r="D13" s="32" t="s">
        <v>130</v>
      </c>
      <c r="E13" s="31" t="s">
        <v>40</v>
      </c>
      <c r="F13" s="28" t="s">
        <v>32</v>
      </c>
      <c r="G13" s="28" t="s">
        <v>41</v>
      </c>
      <c r="H13" s="30" t="s">
        <v>72</v>
      </c>
      <c r="I13" s="28" t="s">
        <v>184</v>
      </c>
      <c r="J13" s="29" t="s">
        <v>123</v>
      </c>
      <c r="K13" s="28" t="s">
        <v>125</v>
      </c>
      <c r="L13" s="34">
        <v>0.95</v>
      </c>
      <c r="M13" s="28" t="s">
        <v>209</v>
      </c>
      <c r="N13" s="28" t="s">
        <v>208</v>
      </c>
      <c r="O13" s="28" t="s">
        <v>207</v>
      </c>
      <c r="P13" s="28" t="s">
        <v>195</v>
      </c>
      <c r="Q13" s="103">
        <v>926</v>
      </c>
      <c r="R13" s="103">
        <v>926</v>
      </c>
      <c r="S13" s="34">
        <f t="shared" si="1"/>
        <v>1</v>
      </c>
      <c r="T13" s="29">
        <f t="shared" si="0"/>
        <v>1.0526315789473684</v>
      </c>
      <c r="U13" s="95" t="str">
        <f>IF(S13&gt;=90%,$P$6,IF(S13&gt;=65%,$O$6,IF(S13&gt;=45%,$N$6,IF(S13&lt;45%,$M$6,"ojo"))))</f>
        <v>SATISFACTORIO</v>
      </c>
      <c r="V13" s="108" t="s">
        <v>265</v>
      </c>
      <c r="W13" s="108" t="s">
        <v>319</v>
      </c>
      <c r="X13" s="29" t="s">
        <v>292</v>
      </c>
    </row>
    <row r="14" spans="1:24" ht="111.75" customHeight="1">
      <c r="A14" s="35">
        <v>5</v>
      </c>
      <c r="B14" s="39" t="s">
        <v>132</v>
      </c>
      <c r="C14" s="36">
        <v>5.3</v>
      </c>
      <c r="D14" s="38" t="s">
        <v>131</v>
      </c>
      <c r="E14" s="36" t="s">
        <v>42</v>
      </c>
      <c r="F14" s="35" t="s">
        <v>32</v>
      </c>
      <c r="G14" s="36" t="s">
        <v>43</v>
      </c>
      <c r="H14" s="37" t="s">
        <v>44</v>
      </c>
      <c r="I14" s="36" t="s">
        <v>172</v>
      </c>
      <c r="J14" s="36" t="s">
        <v>123</v>
      </c>
      <c r="K14" s="36" t="s">
        <v>124</v>
      </c>
      <c r="L14" s="40">
        <v>0.95</v>
      </c>
      <c r="M14" s="77" t="s">
        <v>209</v>
      </c>
      <c r="N14" s="78" t="s">
        <v>208</v>
      </c>
      <c r="O14" s="79" t="s">
        <v>207</v>
      </c>
      <c r="P14" s="80" t="s">
        <v>195</v>
      </c>
      <c r="Q14" s="104" t="s">
        <v>297</v>
      </c>
      <c r="R14" s="104" t="s">
        <v>266</v>
      </c>
      <c r="S14" s="40">
        <f>Q14/R14</f>
        <v>0.5</v>
      </c>
      <c r="T14" s="40">
        <f t="shared" si="0"/>
        <v>0.5263157894736842</v>
      </c>
      <c r="U14" s="95" t="str">
        <f>IF(S14&gt;=95%,$P$6,IF(S14&gt;=70%,$O$6,IF(S14&gt;=50%,$N$6,IF(S14&lt;50%,$M$6,"ojo"))))</f>
        <v>MINIMO</v>
      </c>
      <c r="V14" s="91" t="s">
        <v>280</v>
      </c>
      <c r="W14" s="91" t="s">
        <v>298</v>
      </c>
      <c r="X14" s="36" t="s">
        <v>292</v>
      </c>
    </row>
    <row r="15" spans="1:24" ht="186.75" customHeight="1">
      <c r="A15" s="41">
        <v>5</v>
      </c>
      <c r="B15" s="43" t="s">
        <v>132</v>
      </c>
      <c r="C15" s="41">
        <v>5.5</v>
      </c>
      <c r="D15" s="43" t="s">
        <v>146</v>
      </c>
      <c r="E15" s="41" t="s">
        <v>45</v>
      </c>
      <c r="F15" s="42" t="s">
        <v>38</v>
      </c>
      <c r="G15" s="41" t="s">
        <v>46</v>
      </c>
      <c r="H15" s="45" t="s">
        <v>107</v>
      </c>
      <c r="I15" s="41" t="s">
        <v>185</v>
      </c>
      <c r="J15" s="41" t="s">
        <v>123</v>
      </c>
      <c r="K15" s="41" t="s">
        <v>124</v>
      </c>
      <c r="L15" s="44">
        <v>1</v>
      </c>
      <c r="M15" s="81" t="s">
        <v>27</v>
      </c>
      <c r="N15" s="82" t="s">
        <v>28</v>
      </c>
      <c r="O15" s="83" t="s">
        <v>29</v>
      </c>
      <c r="P15" s="84" t="s">
        <v>30</v>
      </c>
      <c r="Q15" s="105">
        <v>7</v>
      </c>
      <c r="R15" s="105">
        <v>7</v>
      </c>
      <c r="S15" s="44">
        <f t="shared" si="1"/>
        <v>1</v>
      </c>
      <c r="T15" s="44">
        <f>S15/L15</f>
        <v>1</v>
      </c>
      <c r="U15" s="95" t="str">
        <f>IF(S15&gt;=95%,$P$6,IF(S15&gt;=70%,$O$6,IF(S15&gt;=50%,$N$6,IF(S15&lt;50%,$M$6,"ojo"))))</f>
        <v>SATISFACTORIO</v>
      </c>
      <c r="V15" s="117" t="s">
        <v>281</v>
      </c>
      <c r="W15" s="117" t="s">
        <v>332</v>
      </c>
      <c r="X15" s="117" t="s">
        <v>292</v>
      </c>
    </row>
    <row r="16" spans="1:24" ht="123.75" customHeight="1">
      <c r="A16" s="41">
        <v>3</v>
      </c>
      <c r="B16" s="43" t="s">
        <v>128</v>
      </c>
      <c r="C16" s="41">
        <v>3.7</v>
      </c>
      <c r="D16" s="43" t="s">
        <v>133</v>
      </c>
      <c r="E16" s="41" t="s">
        <v>45</v>
      </c>
      <c r="F16" s="42" t="s">
        <v>105</v>
      </c>
      <c r="G16" s="41" t="s">
        <v>47</v>
      </c>
      <c r="H16" s="45" t="s">
        <v>104</v>
      </c>
      <c r="I16" s="41" t="s">
        <v>186</v>
      </c>
      <c r="J16" s="41" t="s">
        <v>123</v>
      </c>
      <c r="K16" s="41" t="s">
        <v>125</v>
      </c>
      <c r="L16" s="44">
        <v>1</v>
      </c>
      <c r="M16" s="81" t="s">
        <v>27</v>
      </c>
      <c r="N16" s="82" t="s">
        <v>28</v>
      </c>
      <c r="O16" s="83" t="s">
        <v>29</v>
      </c>
      <c r="P16" s="84" t="s">
        <v>30</v>
      </c>
      <c r="Q16" s="105">
        <v>4</v>
      </c>
      <c r="R16" s="105">
        <v>4</v>
      </c>
      <c r="S16" s="44">
        <f t="shared" si="1"/>
        <v>1</v>
      </c>
      <c r="T16" s="44">
        <f aca="true" t="shared" si="2" ref="T16:T24">(S16/L16)</f>
        <v>1</v>
      </c>
      <c r="U16" s="95" t="str">
        <f>IF(S16&gt;=95%,$P$6,IF(S16&gt;=70%,$O$6,IF(S16&gt;=50%,$N$6,IF(S16&lt;50%,$M$6,"ojo"))))</f>
        <v>SATISFACTORIO</v>
      </c>
      <c r="V16" s="117" t="s">
        <v>267</v>
      </c>
      <c r="W16" s="117" t="s">
        <v>321</v>
      </c>
      <c r="X16" s="41" t="s">
        <v>292</v>
      </c>
    </row>
    <row r="17" spans="1:24" ht="117.75" customHeight="1">
      <c r="A17" s="41">
        <v>3</v>
      </c>
      <c r="B17" s="43" t="s">
        <v>128</v>
      </c>
      <c r="C17" s="41">
        <v>3.11</v>
      </c>
      <c r="D17" s="43" t="s">
        <v>147</v>
      </c>
      <c r="E17" s="41" t="s">
        <v>45</v>
      </c>
      <c r="F17" s="42" t="s">
        <v>32</v>
      </c>
      <c r="G17" s="41" t="s">
        <v>48</v>
      </c>
      <c r="H17" s="45" t="s">
        <v>106</v>
      </c>
      <c r="I17" s="41" t="s">
        <v>187</v>
      </c>
      <c r="J17" s="41" t="s">
        <v>123</v>
      </c>
      <c r="K17" s="41" t="s">
        <v>125</v>
      </c>
      <c r="L17" s="44">
        <v>1</v>
      </c>
      <c r="M17" s="81" t="s">
        <v>27</v>
      </c>
      <c r="N17" s="82" t="s">
        <v>28</v>
      </c>
      <c r="O17" s="83" t="s">
        <v>29</v>
      </c>
      <c r="P17" s="84" t="s">
        <v>30</v>
      </c>
      <c r="Q17" s="105">
        <v>192</v>
      </c>
      <c r="R17" s="105">
        <v>207</v>
      </c>
      <c r="S17" s="44">
        <f t="shared" si="1"/>
        <v>0.927536231884058</v>
      </c>
      <c r="T17" s="44">
        <f t="shared" si="2"/>
        <v>0.927536231884058</v>
      </c>
      <c r="U17" s="95" t="str">
        <f>IF(S17&gt;=95%,$P$6,IF(S17&gt;=70%,$O$6,IF(S17&gt;=50%,$N$6,IF(S17&lt;50%,$M$6,"ojo"))))</f>
        <v>ACEPTABLE</v>
      </c>
      <c r="V17" s="117" t="s">
        <v>268</v>
      </c>
      <c r="W17" s="117" t="s">
        <v>322</v>
      </c>
      <c r="X17" s="41" t="s">
        <v>292</v>
      </c>
    </row>
    <row r="18" spans="1:24" ht="123.75" customHeight="1">
      <c r="A18" s="41">
        <v>3</v>
      </c>
      <c r="B18" s="43" t="s">
        <v>128</v>
      </c>
      <c r="C18" s="41">
        <v>3.8</v>
      </c>
      <c r="D18" s="43" t="s">
        <v>149</v>
      </c>
      <c r="E18" s="41" t="s">
        <v>45</v>
      </c>
      <c r="F18" s="42" t="s">
        <v>105</v>
      </c>
      <c r="G18" s="41" t="s">
        <v>111</v>
      </c>
      <c r="H18" s="45" t="s">
        <v>118</v>
      </c>
      <c r="I18" s="41" t="s">
        <v>188</v>
      </c>
      <c r="J18" s="41" t="s">
        <v>123</v>
      </c>
      <c r="K18" s="41" t="s">
        <v>125</v>
      </c>
      <c r="L18" s="44">
        <v>1</v>
      </c>
      <c r="M18" s="81" t="s">
        <v>27</v>
      </c>
      <c r="N18" s="82" t="s">
        <v>28</v>
      </c>
      <c r="O18" s="83" t="s">
        <v>29</v>
      </c>
      <c r="P18" s="84" t="s">
        <v>30</v>
      </c>
      <c r="Q18" s="105">
        <v>109789</v>
      </c>
      <c r="R18" s="105">
        <v>109789</v>
      </c>
      <c r="S18" s="44">
        <f t="shared" si="1"/>
        <v>1</v>
      </c>
      <c r="T18" s="44">
        <f t="shared" si="2"/>
        <v>1</v>
      </c>
      <c r="U18" s="95" t="str">
        <f>IF(S18&gt;=95%,$P$6,IF(S18&gt;=70%,$O$6,IF(S18&gt;=50%,$N$6,IF(S18&lt;50%,$M$6,"ojo"))))</f>
        <v>SATISFACTORIO</v>
      </c>
      <c r="V18" s="117" t="s">
        <v>282</v>
      </c>
      <c r="W18" s="41" t="s">
        <v>299</v>
      </c>
      <c r="X18" s="41" t="s">
        <v>292</v>
      </c>
    </row>
    <row r="19" spans="1:24" ht="168" customHeight="1">
      <c r="A19" s="46">
        <v>3</v>
      </c>
      <c r="B19" s="92" t="s">
        <v>173</v>
      </c>
      <c r="C19" s="47" t="s">
        <v>174</v>
      </c>
      <c r="D19" s="92" t="s">
        <v>175</v>
      </c>
      <c r="E19" s="46" t="s">
        <v>49</v>
      </c>
      <c r="F19" s="46" t="s">
        <v>33</v>
      </c>
      <c r="G19" s="47" t="s">
        <v>155</v>
      </c>
      <c r="H19" s="93" t="s">
        <v>176</v>
      </c>
      <c r="I19" s="46" t="s">
        <v>189</v>
      </c>
      <c r="J19" s="46" t="s">
        <v>123</v>
      </c>
      <c r="K19" s="47" t="s">
        <v>125</v>
      </c>
      <c r="L19" s="94">
        <v>0.91</v>
      </c>
      <c r="M19" s="46" t="s">
        <v>203</v>
      </c>
      <c r="N19" s="46" t="s">
        <v>204</v>
      </c>
      <c r="O19" s="47" t="s">
        <v>205</v>
      </c>
      <c r="P19" s="46" t="s">
        <v>206</v>
      </c>
      <c r="Q19" s="89">
        <v>4</v>
      </c>
      <c r="R19" s="89">
        <v>4</v>
      </c>
      <c r="S19" s="98">
        <f aca="true" t="shared" si="3" ref="S19:S26">Q19/R19</f>
        <v>1</v>
      </c>
      <c r="T19" s="98">
        <f t="shared" si="2"/>
        <v>1.0989010989010988</v>
      </c>
      <c r="U19" s="95" t="str">
        <f>IF(S19&gt;=85%,$P$6,IF(S19&gt;=60%,$O$6,IF(S19&gt;=40%,$N$6,IF(S19&lt;40%,$M$6,"ojo"))))</f>
        <v>SATISFACTORIO</v>
      </c>
      <c r="V19" s="90" t="s">
        <v>257</v>
      </c>
      <c r="W19" s="90" t="s">
        <v>301</v>
      </c>
      <c r="X19" s="46" t="s">
        <v>292</v>
      </c>
    </row>
    <row r="20" spans="1:24" ht="117.75" customHeight="1">
      <c r="A20" s="46">
        <v>3</v>
      </c>
      <c r="B20" s="92" t="s">
        <v>173</v>
      </c>
      <c r="C20" s="47" t="s">
        <v>174</v>
      </c>
      <c r="D20" s="92" t="s">
        <v>133</v>
      </c>
      <c r="E20" s="46" t="s">
        <v>49</v>
      </c>
      <c r="F20" s="46" t="s">
        <v>38</v>
      </c>
      <c r="G20" s="47" t="s">
        <v>177</v>
      </c>
      <c r="H20" s="93" t="s">
        <v>178</v>
      </c>
      <c r="I20" s="46" t="s">
        <v>210</v>
      </c>
      <c r="J20" s="46" t="s">
        <v>134</v>
      </c>
      <c r="K20" s="47" t="s">
        <v>125</v>
      </c>
      <c r="L20" s="94">
        <v>0.9</v>
      </c>
      <c r="M20" s="46" t="s">
        <v>203</v>
      </c>
      <c r="N20" s="46" t="s">
        <v>204</v>
      </c>
      <c r="O20" s="47" t="s">
        <v>205</v>
      </c>
      <c r="P20" s="46" t="s">
        <v>206</v>
      </c>
      <c r="Q20" s="89">
        <v>5</v>
      </c>
      <c r="R20" s="89">
        <v>5</v>
      </c>
      <c r="S20" s="98">
        <f t="shared" si="3"/>
        <v>1</v>
      </c>
      <c r="T20" s="98">
        <f t="shared" si="2"/>
        <v>1.1111111111111112</v>
      </c>
      <c r="U20" s="95" t="str">
        <f>IF(S20&gt;=85%,$P$6,IF(S20&gt;=60%,$O$6,IF(S20&gt;=40%,$N$6,IF(S20&lt;40%,$M$6,"ojo"))))</f>
        <v>SATISFACTORIO</v>
      </c>
      <c r="V20" s="90" t="s">
        <v>258</v>
      </c>
      <c r="W20" s="90" t="s">
        <v>302</v>
      </c>
      <c r="X20" s="46" t="s">
        <v>292</v>
      </c>
    </row>
    <row r="21" spans="1:24" ht="137.25" customHeight="1">
      <c r="A21" s="46">
        <v>3</v>
      </c>
      <c r="B21" s="92" t="s">
        <v>128</v>
      </c>
      <c r="C21" s="47" t="s">
        <v>179</v>
      </c>
      <c r="D21" s="92" t="s">
        <v>133</v>
      </c>
      <c r="E21" s="46" t="s">
        <v>49</v>
      </c>
      <c r="F21" s="46" t="s">
        <v>38</v>
      </c>
      <c r="G21" s="47" t="s">
        <v>180</v>
      </c>
      <c r="H21" s="93" t="s">
        <v>181</v>
      </c>
      <c r="I21" s="46" t="s">
        <v>182</v>
      </c>
      <c r="J21" s="46" t="s">
        <v>123</v>
      </c>
      <c r="K21" s="47" t="s">
        <v>124</v>
      </c>
      <c r="L21" s="94">
        <v>1</v>
      </c>
      <c r="M21" s="46" t="s">
        <v>27</v>
      </c>
      <c r="N21" s="46" t="s">
        <v>28</v>
      </c>
      <c r="O21" s="47" t="s">
        <v>29</v>
      </c>
      <c r="P21" s="46" t="s">
        <v>30</v>
      </c>
      <c r="Q21" s="89" t="s">
        <v>256</v>
      </c>
      <c r="R21" s="89" t="s">
        <v>256</v>
      </c>
      <c r="S21" s="98" t="e">
        <f t="shared" si="3"/>
        <v>#VALUE!</v>
      </c>
      <c r="T21" s="98" t="e">
        <f t="shared" si="2"/>
        <v>#VALUE!</v>
      </c>
      <c r="U21" s="95" t="e">
        <f>IF(S21&gt;=95%,$P$6,IF(S21&gt;=70%,$O$6,IF(S21&gt;=50%,$N$6,IF(S21&lt;50%,$M$6,"ojo"))))</f>
        <v>#VALUE!</v>
      </c>
      <c r="V21" s="90" t="s">
        <v>255</v>
      </c>
      <c r="W21" s="90" t="s">
        <v>294</v>
      </c>
      <c r="X21" s="46" t="s">
        <v>292</v>
      </c>
    </row>
    <row r="22" spans="1:24" ht="106.5" customHeight="1">
      <c r="A22" s="48">
        <v>5</v>
      </c>
      <c r="B22" s="49" t="s">
        <v>150</v>
      </c>
      <c r="C22" s="48">
        <v>5.2</v>
      </c>
      <c r="D22" s="49" t="s">
        <v>135</v>
      </c>
      <c r="E22" s="48" t="s">
        <v>113</v>
      </c>
      <c r="F22" s="48" t="s">
        <v>32</v>
      </c>
      <c r="G22" s="48" t="s">
        <v>50</v>
      </c>
      <c r="H22" s="51" t="s">
        <v>67</v>
      </c>
      <c r="I22" s="48" t="s">
        <v>136</v>
      </c>
      <c r="J22" s="48" t="s">
        <v>123</v>
      </c>
      <c r="K22" s="48" t="s">
        <v>124</v>
      </c>
      <c r="L22" s="50">
        <v>0.95</v>
      </c>
      <c r="M22" s="48" t="s">
        <v>209</v>
      </c>
      <c r="N22" s="48" t="s">
        <v>208</v>
      </c>
      <c r="O22" s="48" t="s">
        <v>207</v>
      </c>
      <c r="P22" s="48" t="s">
        <v>195</v>
      </c>
      <c r="Q22" s="134">
        <v>544638138936.76</v>
      </c>
      <c r="R22" s="134">
        <v>55162558900</v>
      </c>
      <c r="S22" s="131">
        <v>0.98</v>
      </c>
      <c r="T22" s="131">
        <f t="shared" si="2"/>
        <v>1.0315789473684212</v>
      </c>
      <c r="U22" s="95" t="str">
        <f>IF(S22&gt;=90%,$P$6,IF(S22&gt;=65%,$O$6,IF(S22&gt;=45%,$N$6,IF(S22&lt;45%,$M$6,"ojo"))))</f>
        <v>SATISFACTORIO</v>
      </c>
      <c r="V22" s="136" t="s">
        <v>288</v>
      </c>
      <c r="W22" s="136" t="s">
        <v>308</v>
      </c>
      <c r="X22" s="48" t="s">
        <v>292</v>
      </c>
    </row>
    <row r="23" spans="1:24" ht="102.75" customHeight="1">
      <c r="A23" s="48">
        <v>5</v>
      </c>
      <c r="B23" s="49" t="s">
        <v>132</v>
      </c>
      <c r="C23" s="48">
        <v>5.2</v>
      </c>
      <c r="D23" s="49" t="s">
        <v>135</v>
      </c>
      <c r="E23" s="48" t="s">
        <v>113</v>
      </c>
      <c r="F23" s="48" t="s">
        <v>32</v>
      </c>
      <c r="G23" s="48" t="s">
        <v>51</v>
      </c>
      <c r="H23" s="51" t="s">
        <v>68</v>
      </c>
      <c r="I23" s="48" t="s">
        <v>137</v>
      </c>
      <c r="J23" s="48" t="s">
        <v>123</v>
      </c>
      <c r="K23" s="48" t="s">
        <v>124</v>
      </c>
      <c r="L23" s="50">
        <v>0.95</v>
      </c>
      <c r="M23" s="48" t="s">
        <v>209</v>
      </c>
      <c r="N23" s="48" t="s">
        <v>208</v>
      </c>
      <c r="O23" s="48" t="s">
        <v>207</v>
      </c>
      <c r="P23" s="48" t="s">
        <v>195</v>
      </c>
      <c r="Q23" s="134">
        <v>133818515807.97</v>
      </c>
      <c r="R23" s="134">
        <v>136907000000</v>
      </c>
      <c r="S23" s="131">
        <f t="shared" si="3"/>
        <v>0.9774410059965524</v>
      </c>
      <c r="T23" s="131">
        <f t="shared" si="2"/>
        <v>1.0288852694700552</v>
      </c>
      <c r="U23" s="95" t="str">
        <f>IF(S23&gt;=90%,$P$6,IF(S23&gt;=65%,$O$6,IF(S23&gt;=45%,$N$6,IF(S23&lt;45%,$M$6,"ojo"))))</f>
        <v>SATISFACTORIO</v>
      </c>
      <c r="V23" s="136" t="s">
        <v>288</v>
      </c>
      <c r="W23" s="136" t="s">
        <v>309</v>
      </c>
      <c r="X23" s="48" t="s">
        <v>292</v>
      </c>
    </row>
    <row r="24" spans="1:24" ht="171" customHeight="1">
      <c r="A24" s="48">
        <v>5</v>
      </c>
      <c r="B24" s="49" t="s">
        <v>132</v>
      </c>
      <c r="C24" s="48">
        <v>5.1</v>
      </c>
      <c r="D24" s="49" t="s">
        <v>151</v>
      </c>
      <c r="E24" s="48" t="s">
        <v>112</v>
      </c>
      <c r="F24" s="48" t="s">
        <v>170</v>
      </c>
      <c r="G24" s="48" t="s">
        <v>52</v>
      </c>
      <c r="H24" s="51" t="s">
        <v>114</v>
      </c>
      <c r="I24" s="48" t="s">
        <v>138</v>
      </c>
      <c r="J24" s="48" t="s">
        <v>123</v>
      </c>
      <c r="K24" s="48" t="s">
        <v>125</v>
      </c>
      <c r="L24" s="50">
        <v>0.95</v>
      </c>
      <c r="M24" s="48" t="s">
        <v>209</v>
      </c>
      <c r="N24" s="48" t="s">
        <v>208</v>
      </c>
      <c r="O24" s="48" t="s">
        <v>207</v>
      </c>
      <c r="P24" s="48" t="s">
        <v>195</v>
      </c>
      <c r="Q24" s="134">
        <f>587188637+309793168+346415555+190513055+470500215+562690835</f>
        <v>2467101465</v>
      </c>
      <c r="R24" s="134">
        <f>602597028+333908391+338115223+443394103+514282266+674670890</f>
        <v>2906967901</v>
      </c>
      <c r="S24" s="131">
        <f t="shared" si="3"/>
        <v>0.8486854857087739</v>
      </c>
      <c r="T24" s="131">
        <f t="shared" si="2"/>
        <v>0.8933531428513409</v>
      </c>
      <c r="U24" s="95" t="str">
        <f>IF(S24&gt;=90%,$P$6,IF(S24&gt;=65%,$O$6,IF(S24&gt;=45%,$N$6,IF(S24&lt;45%,$M$6,"ojo"))))</f>
        <v>ACEPTABLE</v>
      </c>
      <c r="V24" s="136" t="s">
        <v>271</v>
      </c>
      <c r="W24" s="48" t="s">
        <v>304</v>
      </c>
      <c r="X24" s="48" t="s">
        <v>292</v>
      </c>
    </row>
    <row r="25" spans="1:24" ht="103.5" customHeight="1">
      <c r="A25" s="48">
        <v>5</v>
      </c>
      <c r="B25" s="49" t="s">
        <v>132</v>
      </c>
      <c r="C25" s="48">
        <v>5.1</v>
      </c>
      <c r="D25" s="49" t="s">
        <v>151</v>
      </c>
      <c r="E25" s="48" t="s">
        <v>112</v>
      </c>
      <c r="F25" s="48" t="s">
        <v>170</v>
      </c>
      <c r="G25" s="48" t="s">
        <v>53</v>
      </c>
      <c r="H25" s="51" t="s">
        <v>115</v>
      </c>
      <c r="I25" s="48" t="s">
        <v>139</v>
      </c>
      <c r="J25" s="48" t="s">
        <v>123</v>
      </c>
      <c r="K25" s="48" t="s">
        <v>125</v>
      </c>
      <c r="L25" s="50">
        <v>0.9</v>
      </c>
      <c r="M25" s="48" t="s">
        <v>203</v>
      </c>
      <c r="N25" s="48" t="s">
        <v>204</v>
      </c>
      <c r="O25" s="48" t="s">
        <v>205</v>
      </c>
      <c r="P25" s="48" t="s">
        <v>206</v>
      </c>
      <c r="Q25" s="134">
        <f>33175585+93249207+12249891+115649529+121049321+54822362</f>
        <v>430195895</v>
      </c>
      <c r="R25" s="134">
        <f>33509063+93566186+12316978+120492920+121372140+54822362</f>
        <v>436079649</v>
      </c>
      <c r="S25" s="125">
        <f t="shared" si="3"/>
        <v>0.9865076161809146</v>
      </c>
      <c r="T25" s="125">
        <f>(S25/L25)</f>
        <v>1.0961195735343496</v>
      </c>
      <c r="U25" s="95" t="str">
        <f>IF(S25&gt;=85%,$P$6,IF(S25&gt;=60%,$O$6,IF(S25&gt;=40%,$N$6,IF(S25&lt;40%,$M$6,"ojo"))))</f>
        <v>SATISFACTORIO</v>
      </c>
      <c r="V25" s="136" t="s">
        <v>272</v>
      </c>
      <c r="W25" s="136" t="s">
        <v>310</v>
      </c>
      <c r="X25" s="48" t="s">
        <v>292</v>
      </c>
    </row>
    <row r="26" spans="1:24" ht="106.5" customHeight="1">
      <c r="A26" s="48">
        <v>5</v>
      </c>
      <c r="B26" s="49" t="s">
        <v>132</v>
      </c>
      <c r="C26" s="48">
        <v>5.1</v>
      </c>
      <c r="D26" s="49" t="s">
        <v>151</v>
      </c>
      <c r="E26" s="48" t="s">
        <v>112</v>
      </c>
      <c r="F26" s="48" t="s">
        <v>170</v>
      </c>
      <c r="G26" s="48" t="s">
        <v>117</v>
      </c>
      <c r="H26" s="51" t="s">
        <v>116</v>
      </c>
      <c r="I26" s="48" t="s">
        <v>139</v>
      </c>
      <c r="J26" s="48" t="s">
        <v>123</v>
      </c>
      <c r="K26" s="48" t="s">
        <v>125</v>
      </c>
      <c r="L26" s="50">
        <v>0.95</v>
      </c>
      <c r="M26" s="48" t="s">
        <v>209</v>
      </c>
      <c r="N26" s="48" t="s">
        <v>208</v>
      </c>
      <c r="O26" s="48" t="s">
        <v>207</v>
      </c>
      <c r="P26" s="48" t="s">
        <v>195</v>
      </c>
      <c r="Q26" s="134">
        <f>30145527+30636289+30687577+30208959+50973509+32216225</f>
        <v>204868086</v>
      </c>
      <c r="R26" s="134">
        <f>30145527+30850918+30844628+31317353+52279848+33407519</f>
        <v>208845793</v>
      </c>
      <c r="S26" s="131">
        <f t="shared" si="3"/>
        <v>0.9809538562263498</v>
      </c>
      <c r="T26" s="131">
        <f>(S26/L26)</f>
        <v>1.0325830065540524</v>
      </c>
      <c r="U26" s="95" t="str">
        <f>IF(S26&gt;=90%,$P$6,IF(S26&gt;=65%,$O$6,IF(S26&gt;=45%,$N$6,IF(S26&lt;45%,$M$6,"ojo"))))</f>
        <v>SATISFACTORIO</v>
      </c>
      <c r="V26" s="136" t="s">
        <v>273</v>
      </c>
      <c r="W26" s="136" t="s">
        <v>311</v>
      </c>
      <c r="X26" s="48" t="s">
        <v>292</v>
      </c>
    </row>
    <row r="27" spans="1:24" ht="96.75" customHeight="1">
      <c r="A27" s="48">
        <v>3</v>
      </c>
      <c r="B27" s="49" t="s">
        <v>128</v>
      </c>
      <c r="C27" s="48">
        <v>3.8</v>
      </c>
      <c r="D27" s="49" t="s">
        <v>148</v>
      </c>
      <c r="E27" s="48" t="s">
        <v>119</v>
      </c>
      <c r="F27" s="48" t="s">
        <v>32</v>
      </c>
      <c r="G27" s="48" t="s">
        <v>120</v>
      </c>
      <c r="H27" s="51" t="s">
        <v>152</v>
      </c>
      <c r="I27" s="48" t="s">
        <v>121</v>
      </c>
      <c r="J27" s="48">
        <v>1</v>
      </c>
      <c r="K27" s="48" t="s">
        <v>125</v>
      </c>
      <c r="L27" s="50">
        <v>1</v>
      </c>
      <c r="M27" s="48" t="s">
        <v>27</v>
      </c>
      <c r="N27" s="48" t="s">
        <v>28</v>
      </c>
      <c r="O27" s="48" t="s">
        <v>29</v>
      </c>
      <c r="P27" s="48" t="s">
        <v>30</v>
      </c>
      <c r="Q27" s="134">
        <v>1</v>
      </c>
      <c r="R27" s="134">
        <v>1</v>
      </c>
      <c r="S27" s="131">
        <v>1</v>
      </c>
      <c r="T27" s="131">
        <v>1</v>
      </c>
      <c r="U27" s="95" t="str">
        <f>IF(S27&gt;=95%,$P$6,IF(S27&gt;=70%,$O$6,IF(S27&gt;=50%,$N$6,IF(S27&lt;50%,$M$6,"ojo"))))</f>
        <v>SATISFACTORIO</v>
      </c>
      <c r="V27" s="136" t="s">
        <v>274</v>
      </c>
      <c r="W27" s="48" t="s">
        <v>312</v>
      </c>
      <c r="X27" s="48" t="s">
        <v>292</v>
      </c>
    </row>
    <row r="28" spans="1:24" ht="96.75" customHeight="1">
      <c r="A28" s="48">
        <v>5</v>
      </c>
      <c r="B28" s="49" t="s">
        <v>199</v>
      </c>
      <c r="C28" s="48">
        <v>5.2</v>
      </c>
      <c r="D28" s="49" t="s">
        <v>135</v>
      </c>
      <c r="E28" s="48" t="s">
        <v>240</v>
      </c>
      <c r="F28" s="48" t="s">
        <v>38</v>
      </c>
      <c r="G28" s="48" t="s">
        <v>237</v>
      </c>
      <c r="H28" s="51" t="s">
        <v>241</v>
      </c>
      <c r="I28" s="48" t="s">
        <v>242</v>
      </c>
      <c r="J28" s="48" t="s">
        <v>123</v>
      </c>
      <c r="K28" s="48" t="s">
        <v>124</v>
      </c>
      <c r="L28" s="50">
        <v>1</v>
      </c>
      <c r="M28" s="48" t="s">
        <v>27</v>
      </c>
      <c r="N28" s="48" t="s">
        <v>28</v>
      </c>
      <c r="O28" s="48" t="s">
        <v>29</v>
      </c>
      <c r="P28" s="48" t="s">
        <v>30</v>
      </c>
      <c r="Q28" s="134">
        <v>11451201389</v>
      </c>
      <c r="R28" s="134">
        <v>11811144004</v>
      </c>
      <c r="S28" s="131">
        <v>0.97</v>
      </c>
      <c r="T28" s="131">
        <v>1</v>
      </c>
      <c r="U28" s="95" t="str">
        <f>IF(S28&gt;=95%,$P$6,IF(S28&gt;=70%,$O$6,IF(S28&gt;=50%,$N$6,IF(S28&lt;50%,$M$6,"ojo"))))</f>
        <v>SATISFACTORIO</v>
      </c>
      <c r="V28" s="136" t="s">
        <v>289</v>
      </c>
      <c r="W28" s="136" t="s">
        <v>313</v>
      </c>
      <c r="X28" s="48" t="s">
        <v>292</v>
      </c>
    </row>
    <row r="29" spans="1:24" ht="96.75" customHeight="1">
      <c r="A29" s="48">
        <v>5</v>
      </c>
      <c r="B29" s="49" t="s">
        <v>199</v>
      </c>
      <c r="C29" s="48">
        <v>5.2</v>
      </c>
      <c r="D29" s="49" t="s">
        <v>135</v>
      </c>
      <c r="E29" s="48" t="s">
        <v>240</v>
      </c>
      <c r="F29" s="48" t="s">
        <v>38</v>
      </c>
      <c r="G29" s="48" t="s">
        <v>238</v>
      </c>
      <c r="H29" s="51" t="s">
        <v>243</v>
      </c>
      <c r="I29" s="48" t="s">
        <v>244</v>
      </c>
      <c r="J29" s="48" t="s">
        <v>123</v>
      </c>
      <c r="K29" s="48" t="s">
        <v>124</v>
      </c>
      <c r="L29" s="50">
        <v>1</v>
      </c>
      <c r="M29" s="48" t="s">
        <v>27</v>
      </c>
      <c r="N29" s="48" t="s">
        <v>28</v>
      </c>
      <c r="O29" s="48" t="s">
        <v>29</v>
      </c>
      <c r="P29" s="48" t="s">
        <v>30</v>
      </c>
      <c r="Q29" s="134">
        <v>2615029544</v>
      </c>
      <c r="R29" s="134">
        <v>2689238000</v>
      </c>
      <c r="S29" s="131">
        <v>0.97</v>
      </c>
      <c r="T29" s="131">
        <v>1</v>
      </c>
      <c r="U29" s="95" t="str">
        <f>IF(S29&gt;=95%,$P$6,IF(S29&gt;=70%,$O$6,IF(S29&gt;=50%,$N$6,IF(S29&lt;50%,$M$6,"ojo"))))</f>
        <v>SATISFACTORIO</v>
      </c>
      <c r="V29" s="136" t="s">
        <v>290</v>
      </c>
      <c r="W29" s="136" t="s">
        <v>314</v>
      </c>
      <c r="X29" s="48" t="s">
        <v>292</v>
      </c>
    </row>
    <row r="30" spans="1:24" ht="96.75" customHeight="1">
      <c r="A30" s="48">
        <v>5</v>
      </c>
      <c r="B30" s="49" t="s">
        <v>199</v>
      </c>
      <c r="C30" s="48">
        <v>5.2</v>
      </c>
      <c r="D30" s="49" t="s">
        <v>135</v>
      </c>
      <c r="E30" s="48" t="s">
        <v>240</v>
      </c>
      <c r="F30" s="48" t="s">
        <v>38</v>
      </c>
      <c r="G30" s="48" t="s">
        <v>239</v>
      </c>
      <c r="H30" s="51" t="s">
        <v>245</v>
      </c>
      <c r="I30" s="48" t="s">
        <v>246</v>
      </c>
      <c r="J30" s="48" t="s">
        <v>123</v>
      </c>
      <c r="K30" s="48" t="s">
        <v>124</v>
      </c>
      <c r="L30" s="50">
        <v>1</v>
      </c>
      <c r="M30" s="48" t="s">
        <v>27</v>
      </c>
      <c r="N30" s="48" t="s">
        <v>28</v>
      </c>
      <c r="O30" s="48" t="s">
        <v>29</v>
      </c>
      <c r="P30" s="48" t="s">
        <v>30</v>
      </c>
      <c r="Q30" s="134">
        <v>530571908002</v>
      </c>
      <c r="R30" s="134">
        <v>537125206996</v>
      </c>
      <c r="S30" s="131">
        <v>0.99</v>
      </c>
      <c r="T30" s="131">
        <v>1</v>
      </c>
      <c r="U30" s="95" t="str">
        <f>IF(S30&gt;=95%,$P$6,IF(S30&gt;=70%,$O$6,IF(S30&gt;=50%,$N$6,IF(S30&lt;50%,$M$6,"ojo"))))</f>
        <v>SATISFACTORIO</v>
      </c>
      <c r="V30" s="136" t="s">
        <v>291</v>
      </c>
      <c r="W30" s="136" t="s">
        <v>315</v>
      </c>
      <c r="X30" s="48" t="s">
        <v>292</v>
      </c>
    </row>
    <row r="31" spans="1:25" ht="142.5" customHeight="1">
      <c r="A31" s="52">
        <v>3</v>
      </c>
      <c r="B31" s="54" t="s">
        <v>128</v>
      </c>
      <c r="C31" s="52">
        <v>3.8</v>
      </c>
      <c r="D31" s="54" t="s">
        <v>148</v>
      </c>
      <c r="E31" s="52" t="s">
        <v>54</v>
      </c>
      <c r="F31" s="52" t="s">
        <v>38</v>
      </c>
      <c r="G31" s="52" t="s">
        <v>55</v>
      </c>
      <c r="H31" s="55" t="s">
        <v>215</v>
      </c>
      <c r="I31" s="52" t="s">
        <v>216</v>
      </c>
      <c r="J31" s="52" t="s">
        <v>123</v>
      </c>
      <c r="K31" s="52" t="s">
        <v>125</v>
      </c>
      <c r="L31" s="53">
        <v>0.7</v>
      </c>
      <c r="M31" s="52" t="s">
        <v>217</v>
      </c>
      <c r="N31" s="52" t="s">
        <v>218</v>
      </c>
      <c r="O31" s="52" t="s">
        <v>219</v>
      </c>
      <c r="P31" s="126" t="s">
        <v>220</v>
      </c>
      <c r="Q31" s="127" t="s">
        <v>278</v>
      </c>
      <c r="R31" s="127" t="s">
        <v>279</v>
      </c>
      <c r="S31" s="128">
        <v>0.56</v>
      </c>
      <c r="T31" s="128">
        <f>S31/L31</f>
        <v>0.8000000000000002</v>
      </c>
      <c r="U31" s="129" t="str">
        <f>IF(S31&gt;=65%,$P$6,IF(S31&gt;=40%,$O$6,IF(S31&gt;=20%,$N$6,IF(S31&lt;20%,$M$6,"ojo"))))</f>
        <v>ACEPTABLE</v>
      </c>
      <c r="V31" s="109" t="s">
        <v>263</v>
      </c>
      <c r="W31" s="52" t="s">
        <v>303</v>
      </c>
      <c r="X31" s="52" t="s">
        <v>292</v>
      </c>
      <c r="Y31" s="85"/>
    </row>
    <row r="32" spans="1:24" ht="102.75" customHeight="1">
      <c r="A32" s="56">
        <v>3</v>
      </c>
      <c r="B32" s="58" t="s">
        <v>128</v>
      </c>
      <c r="C32" s="56">
        <v>3.4</v>
      </c>
      <c r="D32" s="58" t="s">
        <v>153</v>
      </c>
      <c r="E32" s="56" t="s">
        <v>56</v>
      </c>
      <c r="F32" s="56" t="s">
        <v>32</v>
      </c>
      <c r="G32" s="56" t="s">
        <v>98</v>
      </c>
      <c r="H32" s="61" t="s">
        <v>109</v>
      </c>
      <c r="I32" s="56" t="s">
        <v>190</v>
      </c>
      <c r="J32" s="56" t="s">
        <v>123</v>
      </c>
      <c r="K32" s="56" t="s">
        <v>125</v>
      </c>
      <c r="L32" s="57">
        <v>1</v>
      </c>
      <c r="M32" s="56" t="s">
        <v>27</v>
      </c>
      <c r="N32" s="56" t="s">
        <v>28</v>
      </c>
      <c r="O32" s="56" t="s">
        <v>29</v>
      </c>
      <c r="P32" s="56" t="s">
        <v>30</v>
      </c>
      <c r="Q32" s="113">
        <v>128</v>
      </c>
      <c r="R32" s="113">
        <v>150</v>
      </c>
      <c r="S32" s="112">
        <v>0.85</v>
      </c>
      <c r="T32" s="112">
        <v>0.85</v>
      </c>
      <c r="U32" s="95" t="str">
        <f>IF(S32&gt;=95%,$P$6,IF(S32&gt;=70%,$O$6,IF(S32&gt;=50%,$N$6,IF(S32&lt;50%,$M$6,"ojo"))))</f>
        <v>ACEPTABLE</v>
      </c>
      <c r="V32" s="114" t="s">
        <v>275</v>
      </c>
      <c r="W32" s="114" t="s">
        <v>305</v>
      </c>
      <c r="X32" s="56" t="s">
        <v>292</v>
      </c>
    </row>
    <row r="33" spans="1:24" ht="92.25" customHeight="1">
      <c r="A33" s="56">
        <v>3</v>
      </c>
      <c r="B33" s="58" t="s">
        <v>128</v>
      </c>
      <c r="C33" s="56">
        <v>3.3</v>
      </c>
      <c r="D33" s="58" t="s">
        <v>154</v>
      </c>
      <c r="E33" s="56" t="s">
        <v>56</v>
      </c>
      <c r="F33" s="71" t="s">
        <v>32</v>
      </c>
      <c r="G33" s="56" t="s">
        <v>73</v>
      </c>
      <c r="H33" s="61" t="s">
        <v>108</v>
      </c>
      <c r="I33" s="71" t="s">
        <v>191</v>
      </c>
      <c r="J33" s="56" t="s">
        <v>123</v>
      </c>
      <c r="K33" s="56" t="s">
        <v>125</v>
      </c>
      <c r="L33" s="57">
        <v>1</v>
      </c>
      <c r="M33" s="56" t="s">
        <v>27</v>
      </c>
      <c r="N33" s="56" t="s">
        <v>28</v>
      </c>
      <c r="O33" s="56" t="s">
        <v>29</v>
      </c>
      <c r="P33" s="56" t="s">
        <v>30</v>
      </c>
      <c r="Q33" s="113">
        <v>64</v>
      </c>
      <c r="R33" s="113">
        <v>195</v>
      </c>
      <c r="S33" s="112">
        <v>0.33</v>
      </c>
      <c r="T33" s="112">
        <v>1</v>
      </c>
      <c r="U33" s="95" t="str">
        <f>IF(S33&gt;=95%,$P$6,IF(S33&gt;=70%,$O$6,IF(S33&gt;=50%,$N$6,IF(S33&lt;50%,$M$6,"ojo"))))</f>
        <v>INSATISFACTORIO</v>
      </c>
      <c r="V33" s="114" t="s">
        <v>276</v>
      </c>
      <c r="W33" s="56" t="s">
        <v>331</v>
      </c>
      <c r="X33" s="56" t="s">
        <v>292</v>
      </c>
    </row>
    <row r="34" spans="1:24" ht="88.5" customHeight="1">
      <c r="A34" s="56">
        <v>4</v>
      </c>
      <c r="B34" s="58" t="s">
        <v>156</v>
      </c>
      <c r="C34" s="56">
        <v>4.3</v>
      </c>
      <c r="D34" s="58" t="s">
        <v>157</v>
      </c>
      <c r="E34" s="56" t="s">
        <v>56</v>
      </c>
      <c r="F34" s="71" t="s">
        <v>32</v>
      </c>
      <c r="G34" s="56" t="s">
        <v>169</v>
      </c>
      <c r="H34" s="61" t="s">
        <v>167</v>
      </c>
      <c r="I34" s="56" t="s">
        <v>168</v>
      </c>
      <c r="J34" s="56" t="s">
        <v>123</v>
      </c>
      <c r="K34" s="56" t="s">
        <v>125</v>
      </c>
      <c r="L34" s="57">
        <v>1</v>
      </c>
      <c r="M34" s="56" t="s">
        <v>27</v>
      </c>
      <c r="N34" s="56" t="s">
        <v>28</v>
      </c>
      <c r="O34" s="56" t="s">
        <v>29</v>
      </c>
      <c r="P34" s="56" t="s">
        <v>30</v>
      </c>
      <c r="Q34" s="113">
        <v>213</v>
      </c>
      <c r="R34" s="113">
        <v>213</v>
      </c>
      <c r="S34" s="112">
        <v>1</v>
      </c>
      <c r="T34" s="112">
        <v>1</v>
      </c>
      <c r="U34" s="95" t="str">
        <f>IF(S34&gt;=95%,$P$6,IF(S34&gt;=70%,$O$6,IF(S34&gt;=50%,$N$6,IF(S34&lt;50%,$M$6,"ojo"))))</f>
        <v>SATISFACTORIO</v>
      </c>
      <c r="V34" s="114" t="s">
        <v>277</v>
      </c>
      <c r="W34" s="114" t="s">
        <v>330</v>
      </c>
      <c r="X34" s="56" t="s">
        <v>292</v>
      </c>
    </row>
    <row r="35" spans="1:24" ht="140.25" customHeight="1">
      <c r="A35" s="59">
        <v>4</v>
      </c>
      <c r="B35" s="60" t="s">
        <v>156</v>
      </c>
      <c r="C35" s="59">
        <v>4.3</v>
      </c>
      <c r="D35" s="60" t="s">
        <v>157</v>
      </c>
      <c r="E35" s="59" t="s">
        <v>57</v>
      </c>
      <c r="F35" s="59" t="s">
        <v>58</v>
      </c>
      <c r="G35" s="59" t="s">
        <v>59</v>
      </c>
      <c r="H35" s="100" t="s">
        <v>102</v>
      </c>
      <c r="I35" s="59" t="s">
        <v>171</v>
      </c>
      <c r="J35" s="59" t="s">
        <v>123</v>
      </c>
      <c r="K35" s="59" t="s">
        <v>125</v>
      </c>
      <c r="L35" s="62">
        <v>0.85</v>
      </c>
      <c r="M35" s="59" t="s">
        <v>211</v>
      </c>
      <c r="N35" s="59" t="s">
        <v>212</v>
      </c>
      <c r="O35" s="59" t="s">
        <v>213</v>
      </c>
      <c r="P35" s="59" t="s">
        <v>214</v>
      </c>
      <c r="Q35" s="106">
        <v>16</v>
      </c>
      <c r="R35" s="118">
        <v>19</v>
      </c>
      <c r="S35" s="115">
        <f>Q35/R35</f>
        <v>0.8421052631578947</v>
      </c>
      <c r="T35" s="115">
        <f>S35/L35</f>
        <v>0.9907120743034056</v>
      </c>
      <c r="U35" s="95" t="str">
        <f>IF(S35&gt;=80%,$P$6,IF(S35&gt;=55%,$O$6,IF(S35&gt;=35%,$N$6,IF(S35&lt;35%,$M$6,"ojo"))))</f>
        <v>SATISFACTORIO</v>
      </c>
      <c r="V35" s="116" t="s">
        <v>260</v>
      </c>
      <c r="W35" s="116" t="s">
        <v>306</v>
      </c>
      <c r="X35" s="59" t="s">
        <v>292</v>
      </c>
    </row>
    <row r="36" spans="1:24" ht="111" customHeight="1">
      <c r="A36" s="63">
        <v>4</v>
      </c>
      <c r="B36" s="64" t="s">
        <v>156</v>
      </c>
      <c r="C36" s="63">
        <v>4.2</v>
      </c>
      <c r="D36" s="64" t="s">
        <v>158</v>
      </c>
      <c r="E36" s="63" t="s">
        <v>77</v>
      </c>
      <c r="F36" s="63" t="s">
        <v>32</v>
      </c>
      <c r="G36" s="63" t="s">
        <v>103</v>
      </c>
      <c r="H36" s="65" t="s">
        <v>122</v>
      </c>
      <c r="I36" s="63" t="s">
        <v>192</v>
      </c>
      <c r="J36" s="63" t="s">
        <v>123</v>
      </c>
      <c r="K36" s="63" t="s">
        <v>125</v>
      </c>
      <c r="L36" s="66">
        <v>1</v>
      </c>
      <c r="M36" s="63" t="s">
        <v>27</v>
      </c>
      <c r="N36" s="63" t="s">
        <v>28</v>
      </c>
      <c r="O36" s="63" t="s">
        <v>29</v>
      </c>
      <c r="P36" s="63" t="s">
        <v>30</v>
      </c>
      <c r="Q36" s="101">
        <v>312</v>
      </c>
      <c r="R36" s="101">
        <v>312</v>
      </c>
      <c r="S36" s="66">
        <f>Q36/R36</f>
        <v>1</v>
      </c>
      <c r="T36" s="66">
        <f>(S36/L36)</f>
        <v>1</v>
      </c>
      <c r="U36" s="95" t="str">
        <f>IF(S36&gt;=95%,$P$6,IF(S36&gt;=70%,$O$6,IF(S36&gt;=50%,$N$6,IF(S36&lt;50%,$M$6,"ojo"))))</f>
        <v>SATISFACTORIO</v>
      </c>
      <c r="V36" s="110" t="s">
        <v>259</v>
      </c>
      <c r="W36" s="120" t="s">
        <v>307</v>
      </c>
      <c r="X36" s="63" t="s">
        <v>292</v>
      </c>
    </row>
    <row r="37" spans="1:24" ht="155.25" customHeight="1">
      <c r="A37" s="63">
        <v>4</v>
      </c>
      <c r="B37" s="64" t="s">
        <v>156</v>
      </c>
      <c r="C37" s="63">
        <v>4.2</v>
      </c>
      <c r="D37" s="64" t="s">
        <v>236</v>
      </c>
      <c r="E37" s="63" t="s">
        <v>77</v>
      </c>
      <c r="F37" s="63" t="s">
        <v>33</v>
      </c>
      <c r="G37" s="63" t="s">
        <v>232</v>
      </c>
      <c r="H37" s="65" t="s">
        <v>231</v>
      </c>
      <c r="I37" s="63" t="s">
        <v>233</v>
      </c>
      <c r="J37" s="63" t="s">
        <v>123</v>
      </c>
      <c r="K37" s="63" t="s">
        <v>125</v>
      </c>
      <c r="L37" s="66">
        <v>0.91</v>
      </c>
      <c r="M37" s="63" t="s">
        <v>203</v>
      </c>
      <c r="N37" s="63" t="s">
        <v>234</v>
      </c>
      <c r="O37" s="63" t="s">
        <v>235</v>
      </c>
      <c r="P37" s="63" t="s">
        <v>206</v>
      </c>
      <c r="Q37" s="119">
        <v>200</v>
      </c>
      <c r="R37" s="119">
        <v>200</v>
      </c>
      <c r="S37" s="66">
        <f>Q37/R37</f>
        <v>1</v>
      </c>
      <c r="T37" s="66">
        <f>(S37/L37)</f>
        <v>1.0989010989010988</v>
      </c>
      <c r="U37" s="95" t="str">
        <f>IF(S37&gt;=85%,$P$6,IF(S37&gt;=60%,$O$6,IF(S37&gt;=50%,$N$6,IF(S37&lt;40%,$M$6,"ojo"))))</f>
        <v>SATISFACTORIO</v>
      </c>
      <c r="V37" s="120" t="s">
        <v>283</v>
      </c>
      <c r="W37" s="120" t="s">
        <v>320</v>
      </c>
      <c r="X37" s="63" t="s">
        <v>292</v>
      </c>
    </row>
    <row r="38" spans="1:24" ht="204.75" customHeight="1">
      <c r="A38" s="67">
        <v>3</v>
      </c>
      <c r="B38" s="69" t="s">
        <v>128</v>
      </c>
      <c r="C38" s="67">
        <v>3.1</v>
      </c>
      <c r="D38" s="69" t="s">
        <v>159</v>
      </c>
      <c r="E38" s="67" t="s">
        <v>60</v>
      </c>
      <c r="F38" s="67" t="s">
        <v>32</v>
      </c>
      <c r="G38" s="67" t="s">
        <v>61</v>
      </c>
      <c r="H38" s="70" t="s">
        <v>75</v>
      </c>
      <c r="I38" s="67" t="s">
        <v>160</v>
      </c>
      <c r="J38" s="67" t="s">
        <v>123</v>
      </c>
      <c r="K38" s="67" t="s">
        <v>125</v>
      </c>
      <c r="L38" s="68">
        <v>0.9</v>
      </c>
      <c r="M38" s="67" t="s">
        <v>203</v>
      </c>
      <c r="N38" s="67" t="s">
        <v>204</v>
      </c>
      <c r="O38" s="67" t="s">
        <v>205</v>
      </c>
      <c r="P38" s="67" t="s">
        <v>206</v>
      </c>
      <c r="Q38" s="124">
        <v>12223</v>
      </c>
      <c r="R38" s="124">
        <v>157</v>
      </c>
      <c r="S38" s="132">
        <f>(Q38/R38)/100</f>
        <v>0.7785350318471338</v>
      </c>
      <c r="T38" s="132">
        <f>(S38/L38)</f>
        <v>0.8650389242745931</v>
      </c>
      <c r="U38" s="95" t="str">
        <f>IF(S38&gt;=85%,$P$6,IF(S38&gt;=60%,$O$6,IF(S38&gt;=40%,$N$6,IF(S38&lt;40%,$M$6,"ojo"))))</f>
        <v>ACEPTABLE</v>
      </c>
      <c r="V38" s="137" t="s">
        <v>284</v>
      </c>
      <c r="W38" s="137" t="s">
        <v>323</v>
      </c>
      <c r="X38" s="67" t="s">
        <v>292</v>
      </c>
    </row>
    <row r="39" spans="1:24" ht="128.25" customHeight="1">
      <c r="A39" s="67">
        <v>3</v>
      </c>
      <c r="B39" s="69" t="s">
        <v>128</v>
      </c>
      <c r="C39" s="67">
        <v>3.1</v>
      </c>
      <c r="D39" s="69" t="s">
        <v>159</v>
      </c>
      <c r="E39" s="67" t="s">
        <v>60</v>
      </c>
      <c r="F39" s="67" t="s">
        <v>32</v>
      </c>
      <c r="G39" s="67" t="s">
        <v>62</v>
      </c>
      <c r="H39" s="70" t="s">
        <v>76</v>
      </c>
      <c r="I39" s="67" t="s">
        <v>160</v>
      </c>
      <c r="J39" s="67" t="s">
        <v>123</v>
      </c>
      <c r="K39" s="67" t="s">
        <v>125</v>
      </c>
      <c r="L39" s="68">
        <v>0.9</v>
      </c>
      <c r="M39" s="67" t="s">
        <v>203</v>
      </c>
      <c r="N39" s="67" t="s">
        <v>204</v>
      </c>
      <c r="O39" s="67" t="s">
        <v>205</v>
      </c>
      <c r="P39" s="67" t="s">
        <v>206</v>
      </c>
      <c r="Q39" s="124">
        <v>3093</v>
      </c>
      <c r="R39" s="124">
        <v>42</v>
      </c>
      <c r="S39" s="132">
        <f>(Q39/R39)/100</f>
        <v>0.7364285714285714</v>
      </c>
      <c r="T39" s="132">
        <f>(S39/L39)</f>
        <v>0.8182539682539682</v>
      </c>
      <c r="U39" s="95" t="str">
        <f>IF(S39&gt;=85%,$P$6,IF(S39&gt;=60%,$O$6,IF(S39&gt;=40%,$N$6,IF(S39&lt;40%,$M$6,"ojo"))))</f>
        <v>ACEPTABLE</v>
      </c>
      <c r="V39" s="137" t="s">
        <v>316</v>
      </c>
      <c r="W39" s="67" t="s">
        <v>327</v>
      </c>
      <c r="X39" s="67" t="s">
        <v>292</v>
      </c>
    </row>
    <row r="40" spans="1:24" ht="120.75" customHeight="1">
      <c r="A40" s="67">
        <v>3</v>
      </c>
      <c r="B40" s="69" t="s">
        <v>128</v>
      </c>
      <c r="C40" s="67">
        <v>3.2</v>
      </c>
      <c r="D40" s="69" t="s">
        <v>161</v>
      </c>
      <c r="E40" s="67" t="s">
        <v>60</v>
      </c>
      <c r="F40" s="67" t="s">
        <v>32</v>
      </c>
      <c r="G40" s="67" t="s">
        <v>63</v>
      </c>
      <c r="H40" s="70" t="s">
        <v>64</v>
      </c>
      <c r="I40" s="67" t="s">
        <v>140</v>
      </c>
      <c r="J40" s="67" t="s">
        <v>123</v>
      </c>
      <c r="K40" s="67" t="s">
        <v>125</v>
      </c>
      <c r="L40" s="68">
        <v>0.9</v>
      </c>
      <c r="M40" s="67" t="s">
        <v>203</v>
      </c>
      <c r="N40" s="67" t="s">
        <v>204</v>
      </c>
      <c r="O40" s="67" t="s">
        <v>205</v>
      </c>
      <c r="P40" s="67" t="s">
        <v>206</v>
      </c>
      <c r="Q40" s="124">
        <v>2460</v>
      </c>
      <c r="R40" s="124">
        <v>31</v>
      </c>
      <c r="S40" s="132">
        <f>(Q40/R40)/100</f>
        <v>0.7935483870967742</v>
      </c>
      <c r="T40" s="132">
        <f>(S40/L40)</f>
        <v>0.8817204301075269</v>
      </c>
      <c r="U40" s="95" t="str">
        <f>IF(S40&gt;=85%,$P$6,IF(S40&gt;=60%,$O$6,IF(S40&gt;=40%,$N$6,IF(S40&lt;40%,$M$6,"ojo"))))</f>
        <v>ACEPTABLE</v>
      </c>
      <c r="V40" s="137" t="s">
        <v>317</v>
      </c>
      <c r="W40" s="67" t="s">
        <v>324</v>
      </c>
      <c r="X40" s="67" t="s">
        <v>292</v>
      </c>
    </row>
    <row r="41" spans="1:24" ht="122.25" customHeight="1">
      <c r="A41" s="67">
        <v>3</v>
      </c>
      <c r="B41" s="69" t="s">
        <v>128</v>
      </c>
      <c r="C41" s="67">
        <v>3.9</v>
      </c>
      <c r="D41" s="69" t="s">
        <v>248</v>
      </c>
      <c r="E41" s="67" t="s">
        <v>60</v>
      </c>
      <c r="F41" s="67" t="s">
        <v>33</v>
      </c>
      <c r="G41" s="67" t="s">
        <v>249</v>
      </c>
      <c r="H41" s="70" t="s">
        <v>247</v>
      </c>
      <c r="I41" s="67" t="s">
        <v>250</v>
      </c>
      <c r="J41" s="67" t="s">
        <v>123</v>
      </c>
      <c r="K41" s="67" t="s">
        <v>125</v>
      </c>
      <c r="L41" s="68">
        <v>0.05</v>
      </c>
      <c r="M41" s="67" t="s">
        <v>254</v>
      </c>
      <c r="N41" s="67" t="s">
        <v>253</v>
      </c>
      <c r="O41" s="67" t="s">
        <v>252</v>
      </c>
      <c r="P41" s="67" t="s">
        <v>251</v>
      </c>
      <c r="Q41" s="124">
        <v>40</v>
      </c>
      <c r="R41" s="124">
        <v>107</v>
      </c>
      <c r="S41" s="132">
        <v>0.37</v>
      </c>
      <c r="T41" s="132">
        <v>0.37</v>
      </c>
      <c r="U41" s="95" t="str">
        <f>IF(S41&gt;=85%,$P$6,IF(S41&gt;=60%,$O$6,IF(S41&gt;=40%,$N$6,IF(S41&lt;40%,$M$6,"ojo"))))</f>
        <v>INSATISFACTORIO</v>
      </c>
      <c r="V41" s="137" t="s">
        <v>285</v>
      </c>
      <c r="W41" s="67" t="s">
        <v>325</v>
      </c>
      <c r="X41" s="67" t="s">
        <v>292</v>
      </c>
    </row>
    <row r="42" spans="1:24" ht="171" customHeight="1">
      <c r="A42" s="139">
        <v>6</v>
      </c>
      <c r="B42" s="140" t="s">
        <v>127</v>
      </c>
      <c r="C42" s="139">
        <v>6.3</v>
      </c>
      <c r="D42" s="140" t="s">
        <v>162</v>
      </c>
      <c r="E42" s="139" t="s">
        <v>65</v>
      </c>
      <c r="F42" s="139" t="s">
        <v>32</v>
      </c>
      <c r="G42" s="139" t="s">
        <v>66</v>
      </c>
      <c r="H42" s="141" t="s">
        <v>110</v>
      </c>
      <c r="I42" s="139" t="s">
        <v>193</v>
      </c>
      <c r="J42" s="139" t="s">
        <v>123</v>
      </c>
      <c r="K42" s="139" t="s">
        <v>125</v>
      </c>
      <c r="L42" s="139" t="s">
        <v>36</v>
      </c>
      <c r="M42" s="139" t="s">
        <v>27</v>
      </c>
      <c r="N42" s="139" t="s">
        <v>28</v>
      </c>
      <c r="O42" s="139" t="s">
        <v>29</v>
      </c>
      <c r="P42" s="139" t="s">
        <v>30</v>
      </c>
      <c r="Q42" s="143">
        <v>5</v>
      </c>
      <c r="R42" s="143">
        <v>5</v>
      </c>
      <c r="S42" s="142">
        <v>1</v>
      </c>
      <c r="T42" s="142">
        <v>1</v>
      </c>
      <c r="U42" s="95" t="s">
        <v>15</v>
      </c>
      <c r="V42" s="144" t="s">
        <v>269</v>
      </c>
      <c r="W42" s="144" t="s">
        <v>328</v>
      </c>
      <c r="X42" s="145" t="s">
        <v>300</v>
      </c>
    </row>
    <row r="43" spans="1:24" ht="123.75" customHeight="1">
      <c r="A43" s="139">
        <v>3</v>
      </c>
      <c r="B43" s="140" t="s">
        <v>128</v>
      </c>
      <c r="C43" s="139">
        <v>3.2</v>
      </c>
      <c r="D43" s="140" t="s">
        <v>161</v>
      </c>
      <c r="E43" s="139" t="s">
        <v>65</v>
      </c>
      <c r="F43" s="139" t="s">
        <v>33</v>
      </c>
      <c r="G43" s="139" t="s">
        <v>201</v>
      </c>
      <c r="H43" s="141" t="s">
        <v>200</v>
      </c>
      <c r="I43" s="139" t="s">
        <v>202</v>
      </c>
      <c r="J43" s="139" t="s">
        <v>123</v>
      </c>
      <c r="K43" s="139" t="s">
        <v>124</v>
      </c>
      <c r="L43" s="139" t="s">
        <v>36</v>
      </c>
      <c r="M43" s="139" t="s">
        <v>27</v>
      </c>
      <c r="N43" s="139" t="s">
        <v>28</v>
      </c>
      <c r="O43" s="139" t="s">
        <v>29</v>
      </c>
      <c r="P43" s="139" t="s">
        <v>30</v>
      </c>
      <c r="Q43" s="143">
        <v>0</v>
      </c>
      <c r="R43" s="143">
        <v>1</v>
      </c>
      <c r="S43" s="142">
        <v>0</v>
      </c>
      <c r="T43" s="142">
        <v>0</v>
      </c>
      <c r="U43" s="95" t="s">
        <v>12</v>
      </c>
      <c r="V43" s="144" t="s">
        <v>270</v>
      </c>
      <c r="W43" s="144" t="s">
        <v>329</v>
      </c>
      <c r="X43" s="145" t="s">
        <v>300</v>
      </c>
    </row>
  </sheetData>
  <sheetProtection/>
  <mergeCells count="12">
    <mergeCell ref="I4:U4"/>
    <mergeCell ref="E4:H4"/>
    <mergeCell ref="A5:D5"/>
    <mergeCell ref="E5:L5"/>
    <mergeCell ref="M5:P5"/>
    <mergeCell ref="Q5:X5"/>
    <mergeCell ref="V1:X3"/>
    <mergeCell ref="V4:X4"/>
    <mergeCell ref="A1:D3"/>
    <mergeCell ref="A4:D4"/>
    <mergeCell ref="E1:U1"/>
    <mergeCell ref="E2:U3"/>
  </mergeCells>
  <conditionalFormatting sqref="U6:U7 U10:U21 U31:U37 U42:U43">
    <cfRule type="cellIs" priority="128" dxfId="32" operator="equal" stopIfTrue="1">
      <formula>"INSATISFACTORIO"</formula>
    </cfRule>
  </conditionalFormatting>
  <conditionalFormatting sqref="U7 U10:U21 U31:U37 U42:U43">
    <cfRule type="cellIs" priority="107" dxfId="2" operator="equal" stopIfTrue="1">
      <formula>"MINIMO"</formula>
    </cfRule>
    <cfRule type="cellIs" priority="108" dxfId="1" operator="equal" stopIfTrue="1">
      <formula>"SATISFACTORIO"</formula>
    </cfRule>
    <cfRule type="cellIs" priority="109" dxfId="0" operator="equal" stopIfTrue="1">
      <formula>"ACEPTABLE"</formula>
    </cfRule>
    <cfRule type="cellIs" priority="110" dxfId="0" operator="equal" stopIfTrue="1">
      <formula>"""ACEPTABLE"""</formula>
    </cfRule>
    <cfRule type="cellIs" priority="111" dxfId="1" operator="equal" stopIfTrue="1">
      <formula>"""SATISFACTORIO"""</formula>
    </cfRule>
  </conditionalFormatting>
  <conditionalFormatting sqref="U22">
    <cfRule type="cellIs" priority="42" dxfId="32" operator="equal" stopIfTrue="1">
      <formula>"INSATISFACTORIO"</formula>
    </cfRule>
  </conditionalFormatting>
  <conditionalFormatting sqref="U22">
    <cfRule type="cellIs" priority="37" dxfId="2" operator="equal" stopIfTrue="1">
      <formula>"MINIMO"</formula>
    </cfRule>
    <cfRule type="cellIs" priority="38" dxfId="1" operator="equal" stopIfTrue="1">
      <formula>"SATISFACTORIO"</formula>
    </cfRule>
    <cfRule type="cellIs" priority="39" dxfId="0" operator="equal" stopIfTrue="1">
      <formula>"ACEPTABLE"</formula>
    </cfRule>
    <cfRule type="cellIs" priority="40" dxfId="0" operator="equal" stopIfTrue="1">
      <formula>"""ACEPTABLE"""</formula>
    </cfRule>
    <cfRule type="cellIs" priority="41" dxfId="1" operator="equal" stopIfTrue="1">
      <formula>"""SATISFACTORIO"""</formula>
    </cfRule>
  </conditionalFormatting>
  <conditionalFormatting sqref="U23">
    <cfRule type="cellIs" priority="36" dxfId="32" operator="equal" stopIfTrue="1">
      <formula>"INSATISFACTORIO"</formula>
    </cfRule>
  </conditionalFormatting>
  <conditionalFormatting sqref="U23">
    <cfRule type="cellIs" priority="31" dxfId="2" operator="equal" stopIfTrue="1">
      <formula>"MINIMO"</formula>
    </cfRule>
    <cfRule type="cellIs" priority="32" dxfId="1" operator="equal" stopIfTrue="1">
      <formula>"SATISFACTORIO"</formula>
    </cfRule>
    <cfRule type="cellIs" priority="33" dxfId="0" operator="equal" stopIfTrue="1">
      <formula>"ACEPTABLE"</formula>
    </cfRule>
    <cfRule type="cellIs" priority="34" dxfId="0" operator="equal" stopIfTrue="1">
      <formula>"""ACEPTABLE"""</formula>
    </cfRule>
    <cfRule type="cellIs" priority="35" dxfId="1" operator="equal" stopIfTrue="1">
      <formula>"""SATISFACTORIO"""</formula>
    </cfRule>
  </conditionalFormatting>
  <conditionalFormatting sqref="U24">
    <cfRule type="cellIs" priority="30" dxfId="32" operator="equal" stopIfTrue="1">
      <formula>"INSATISFACTORIO"</formula>
    </cfRule>
  </conditionalFormatting>
  <conditionalFormatting sqref="U24">
    <cfRule type="cellIs" priority="25" dxfId="2" operator="equal" stopIfTrue="1">
      <formula>"MINIMO"</formula>
    </cfRule>
    <cfRule type="cellIs" priority="26" dxfId="1" operator="equal" stopIfTrue="1">
      <formula>"SATISFACTORIO"</formula>
    </cfRule>
    <cfRule type="cellIs" priority="27" dxfId="0" operator="equal" stopIfTrue="1">
      <formula>"ACEPTABLE"</formula>
    </cfRule>
    <cfRule type="cellIs" priority="28" dxfId="0" operator="equal" stopIfTrue="1">
      <formula>"""ACEPTABLE"""</formula>
    </cfRule>
    <cfRule type="cellIs" priority="29" dxfId="1" operator="equal" stopIfTrue="1">
      <formula>"""SATISFACTORIO"""</formula>
    </cfRule>
  </conditionalFormatting>
  <conditionalFormatting sqref="U26">
    <cfRule type="cellIs" priority="24" dxfId="32" operator="equal" stopIfTrue="1">
      <formula>"INSATISFACTORIO"</formula>
    </cfRule>
  </conditionalFormatting>
  <conditionalFormatting sqref="U26">
    <cfRule type="cellIs" priority="19" dxfId="2" operator="equal" stopIfTrue="1">
      <formula>"MINIMO"</formula>
    </cfRule>
    <cfRule type="cellIs" priority="20" dxfId="1" operator="equal" stopIfTrue="1">
      <formula>"SATISFACTORIO"</formula>
    </cfRule>
    <cfRule type="cellIs" priority="21" dxfId="0" operator="equal" stopIfTrue="1">
      <formula>"ACEPTABLE"</formula>
    </cfRule>
    <cfRule type="cellIs" priority="22" dxfId="0" operator="equal" stopIfTrue="1">
      <formula>"""ACEPTABLE"""</formula>
    </cfRule>
    <cfRule type="cellIs" priority="23" dxfId="1" operator="equal" stopIfTrue="1">
      <formula>"""SATISFACTORIO"""</formula>
    </cfRule>
  </conditionalFormatting>
  <conditionalFormatting sqref="U25">
    <cfRule type="cellIs" priority="18" dxfId="32" operator="equal" stopIfTrue="1">
      <formula>"INSATISFACTORIO"</formula>
    </cfRule>
  </conditionalFormatting>
  <conditionalFormatting sqref="U25">
    <cfRule type="cellIs" priority="13" dxfId="2" operator="equal" stopIfTrue="1">
      <formula>"MINIMO"</formula>
    </cfRule>
    <cfRule type="cellIs" priority="14" dxfId="1" operator="equal" stopIfTrue="1">
      <formula>"SATISFACTORIO"</formula>
    </cfRule>
    <cfRule type="cellIs" priority="15" dxfId="0" operator="equal" stopIfTrue="1">
      <formula>"ACEPTABLE"</formula>
    </cfRule>
    <cfRule type="cellIs" priority="16" dxfId="0" operator="equal" stopIfTrue="1">
      <formula>"""ACEPTABLE"""</formula>
    </cfRule>
    <cfRule type="cellIs" priority="17" dxfId="1" operator="equal" stopIfTrue="1">
      <formula>"""SATISFACTORIO"""</formula>
    </cfRule>
  </conditionalFormatting>
  <conditionalFormatting sqref="U27:U30">
    <cfRule type="cellIs" priority="12" dxfId="32" operator="equal" stopIfTrue="1">
      <formula>"INSATISFACTORIO"</formula>
    </cfRule>
  </conditionalFormatting>
  <conditionalFormatting sqref="U27:U30">
    <cfRule type="cellIs" priority="7" dxfId="2" operator="equal" stopIfTrue="1">
      <formula>"MINIMO"</formula>
    </cfRule>
    <cfRule type="cellIs" priority="8" dxfId="1" operator="equal" stopIfTrue="1">
      <formula>"SATISFACTORIO"</formula>
    </cfRule>
    <cfRule type="cellIs" priority="9" dxfId="0" operator="equal" stopIfTrue="1">
      <formula>"ACEPTABLE"</formula>
    </cfRule>
    <cfRule type="cellIs" priority="10" dxfId="0" operator="equal" stopIfTrue="1">
      <formula>"""ACEPTABLE"""</formula>
    </cfRule>
    <cfRule type="cellIs" priority="11" dxfId="1" operator="equal" stopIfTrue="1">
      <formula>"""SATISFACTORIO"""</formula>
    </cfRule>
  </conditionalFormatting>
  <conditionalFormatting sqref="U38:U41">
    <cfRule type="cellIs" priority="6" dxfId="32" operator="equal" stopIfTrue="1">
      <formula>"INSATISFACTORIO"</formula>
    </cfRule>
  </conditionalFormatting>
  <conditionalFormatting sqref="U38:U41">
    <cfRule type="cellIs" priority="1" dxfId="2" operator="equal" stopIfTrue="1">
      <formula>"MINIMO"</formula>
    </cfRule>
    <cfRule type="cellIs" priority="2" dxfId="1" operator="equal" stopIfTrue="1">
      <formula>"SATISFACTORIO"</formula>
    </cfRule>
    <cfRule type="cellIs" priority="3" dxfId="0" operator="equal" stopIfTrue="1">
      <formula>"ACEPTABLE"</formula>
    </cfRule>
    <cfRule type="cellIs" priority="4" dxfId="0" operator="equal" stopIfTrue="1">
      <formula>"""ACEPTABLE"""</formula>
    </cfRule>
    <cfRule type="cellIs" priority="5" dxfId="1" operator="equal" stopIfTrue="1">
      <formula>"""SATISFACTORIO"""</formula>
    </cfRule>
  </conditionalFormatting>
  <printOptions horizontalCentered="1" verticalCentered="1"/>
  <pageMargins left="0.1968503937007874" right="0.1968503937007874" top="0.3937007874015748" bottom="0.35433070866141736" header="0.31496062992125984" footer="0.31496062992125984"/>
  <pageSetup horizontalDpi="600" verticalDpi="600" orientation="landscape" paperSize="14" scale="37" r:id="rId2"/>
  <drawing r:id="rId1"/>
</worksheet>
</file>

<file path=xl/worksheets/sheet2.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A4"/>
    </sheetView>
  </sheetViews>
  <sheetFormatPr defaultColWidth="11.421875" defaultRowHeight="15"/>
  <cols>
    <col min="2" max="2" width="12.140625" style="0" bestFit="1" customWidth="1"/>
  </cols>
  <sheetData>
    <row r="1" spans="1:2" ht="15">
      <c r="A1" s="180" t="s">
        <v>78</v>
      </c>
      <c r="B1">
        <v>100</v>
      </c>
    </row>
    <row r="2" spans="1:2" ht="15">
      <c r="A2" s="180"/>
      <c r="B2">
        <v>100</v>
      </c>
    </row>
    <row r="3" spans="1:2" ht="15">
      <c r="A3" s="180"/>
      <c r="B3">
        <v>100</v>
      </c>
    </row>
    <row r="4" spans="1:2" ht="15">
      <c r="A4" s="180"/>
      <c r="B4">
        <v>100</v>
      </c>
    </row>
    <row r="5" spans="1:2" ht="15">
      <c r="A5" s="181" t="s">
        <v>80</v>
      </c>
      <c r="B5">
        <v>55</v>
      </c>
    </row>
    <row r="6" spans="1:2" ht="15">
      <c r="A6" s="181"/>
      <c r="B6">
        <v>100</v>
      </c>
    </row>
    <row r="7" spans="1:2" ht="15">
      <c r="A7" s="181"/>
      <c r="B7">
        <v>40</v>
      </c>
    </row>
    <row r="8" spans="1:2" ht="15">
      <c r="A8" s="181"/>
      <c r="B8">
        <v>95</v>
      </c>
    </row>
    <row r="9" spans="1:2" ht="15">
      <c r="A9" s="182" t="s">
        <v>79</v>
      </c>
      <c r="B9">
        <v>100</v>
      </c>
    </row>
    <row r="10" spans="1:2" ht="15">
      <c r="A10" s="182"/>
      <c r="B10">
        <v>100</v>
      </c>
    </row>
    <row r="11" spans="1:2" ht="15">
      <c r="A11" s="183" t="s">
        <v>81</v>
      </c>
      <c r="B11">
        <v>96</v>
      </c>
    </row>
    <row r="12" spans="1:2" ht="15">
      <c r="A12" s="183"/>
      <c r="B12">
        <v>100</v>
      </c>
    </row>
    <row r="13" spans="1:2" ht="15">
      <c r="A13" s="1" t="s">
        <v>82</v>
      </c>
      <c r="B13">
        <v>100</v>
      </c>
    </row>
    <row r="14" spans="1:2" ht="15">
      <c r="A14" s="184" t="s">
        <v>83</v>
      </c>
      <c r="B14">
        <v>100</v>
      </c>
    </row>
    <row r="15" spans="1:2" ht="15">
      <c r="A15" s="185"/>
      <c r="B15">
        <v>86</v>
      </c>
    </row>
    <row r="16" spans="1:2" ht="15">
      <c r="A16" s="185"/>
      <c r="B16">
        <v>100</v>
      </c>
    </row>
    <row r="17" spans="1:2" ht="15">
      <c r="A17" s="186"/>
      <c r="B17">
        <v>25</v>
      </c>
    </row>
    <row r="18" spans="1:2" ht="15">
      <c r="A18" s="174" t="s">
        <v>84</v>
      </c>
      <c r="B18">
        <v>53</v>
      </c>
    </row>
    <row r="19" spans="1:2" ht="15">
      <c r="A19" s="174"/>
      <c r="B19">
        <v>100</v>
      </c>
    </row>
    <row r="20" spans="1:2" ht="15">
      <c r="A20" s="175" t="s">
        <v>85</v>
      </c>
      <c r="B20">
        <v>100</v>
      </c>
    </row>
    <row r="21" spans="1:2" ht="15">
      <c r="A21" s="175"/>
      <c r="B21">
        <v>100</v>
      </c>
    </row>
    <row r="22" spans="1:2" ht="15">
      <c r="A22" s="175"/>
      <c r="B22">
        <v>100</v>
      </c>
    </row>
    <row r="23" spans="1:2" ht="15">
      <c r="A23" s="176" t="s">
        <v>86</v>
      </c>
      <c r="B23">
        <v>99</v>
      </c>
    </row>
    <row r="24" spans="1:2" ht="15">
      <c r="A24" s="176"/>
      <c r="B24">
        <v>100</v>
      </c>
    </row>
    <row r="25" spans="1:2" ht="15">
      <c r="A25" s="176"/>
      <c r="B25">
        <v>88</v>
      </c>
    </row>
    <row r="26" spans="1:2" ht="15">
      <c r="A26" s="177" t="s">
        <v>87</v>
      </c>
      <c r="B26">
        <v>75</v>
      </c>
    </row>
    <row r="27" spans="1:2" ht="15">
      <c r="A27" s="177"/>
      <c r="B27">
        <v>24</v>
      </c>
    </row>
    <row r="28" spans="1:7" ht="15">
      <c r="A28" s="178" t="s">
        <v>88</v>
      </c>
      <c r="B28" s="2">
        <v>100</v>
      </c>
      <c r="C28" s="179" t="s">
        <v>89</v>
      </c>
      <c r="D28" s="179"/>
      <c r="E28" s="179"/>
      <c r="F28" s="179"/>
      <c r="G28" s="179"/>
    </row>
    <row r="29" spans="1:2" ht="15">
      <c r="A29" s="178"/>
      <c r="B29">
        <v>100</v>
      </c>
    </row>
    <row r="30" spans="1:2" ht="15">
      <c r="A30" s="173" t="s">
        <v>90</v>
      </c>
      <c r="B30">
        <v>100</v>
      </c>
    </row>
    <row r="31" spans="1:2" ht="15">
      <c r="A31" s="173"/>
      <c r="B31">
        <v>0</v>
      </c>
    </row>
    <row r="32" spans="1:2" ht="15">
      <c r="A32" s="173"/>
      <c r="B32">
        <v>70</v>
      </c>
    </row>
    <row r="33" spans="1:2" ht="15">
      <c r="A33" s="3" t="s">
        <v>91</v>
      </c>
      <c r="B33">
        <v>100</v>
      </c>
    </row>
    <row r="34" spans="1:2" ht="15">
      <c r="A34" s="174" t="s">
        <v>92</v>
      </c>
      <c r="B34">
        <v>100</v>
      </c>
    </row>
    <row r="35" spans="1:2" ht="15">
      <c r="A35" s="174"/>
      <c r="B35">
        <v>100</v>
      </c>
    </row>
    <row r="36" spans="1:2" ht="15">
      <c r="A36" s="174"/>
      <c r="B36">
        <v>63</v>
      </c>
    </row>
    <row r="37" spans="1:2" ht="15">
      <c r="A37" s="174"/>
      <c r="B37">
        <v>53</v>
      </c>
    </row>
    <row r="38" spans="1:2" ht="15">
      <c r="A38" s="4" t="s">
        <v>93</v>
      </c>
      <c r="B38">
        <v>100</v>
      </c>
    </row>
    <row r="39" ht="33.75">
      <c r="B39" s="5">
        <f>SUM(B1:B38)</f>
        <v>3222</v>
      </c>
    </row>
  </sheetData>
  <sheetProtection/>
  <mergeCells count="13">
    <mergeCell ref="C28:G28"/>
    <mergeCell ref="A1:A4"/>
    <mergeCell ref="A5:A8"/>
    <mergeCell ref="A9:A10"/>
    <mergeCell ref="A11:A12"/>
    <mergeCell ref="A14:A17"/>
    <mergeCell ref="A18:A19"/>
    <mergeCell ref="A30:A32"/>
    <mergeCell ref="A34:A37"/>
    <mergeCell ref="A20:A22"/>
    <mergeCell ref="A23:A25"/>
    <mergeCell ref="A26:A27"/>
    <mergeCell ref="A28:A2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3:A16"/>
  <sheetViews>
    <sheetView zoomScalePageLayoutView="0" workbookViewId="0" topLeftCell="A1">
      <selection activeCell="D13" sqref="D13"/>
    </sheetView>
  </sheetViews>
  <sheetFormatPr defaultColWidth="11.421875" defaultRowHeight="15"/>
  <cols>
    <col min="1" max="1" width="37.00390625" style="0" bestFit="1" customWidth="1"/>
  </cols>
  <sheetData>
    <row r="12" ht="4.5" customHeight="1"/>
    <row r="13" ht="15">
      <c r="A13" s="8" t="s">
        <v>97</v>
      </c>
    </row>
    <row r="14" ht="24" customHeight="1">
      <c r="A14" s="8" t="s">
        <v>96</v>
      </c>
    </row>
    <row r="15" ht="29.25" customHeight="1">
      <c r="A15" s="7" t="s">
        <v>95</v>
      </c>
    </row>
    <row r="16" ht="33" customHeight="1">
      <c r="A16" s="6" t="s">
        <v>94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25" sqref="A25:IV25"/>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fernandaf</cp:lastModifiedBy>
  <cp:lastPrinted>2013-07-27T17:18:17Z</cp:lastPrinted>
  <dcterms:created xsi:type="dcterms:W3CDTF">2009-10-06T19:46:28Z</dcterms:created>
  <dcterms:modified xsi:type="dcterms:W3CDTF">2019-01-31T14:27:03Z</dcterms:modified>
  <cp:category/>
  <cp:version/>
  <cp:contentType/>
  <cp:contentStatus/>
</cp:coreProperties>
</file>